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ladatorer-my.sharepoint.com/personal/tomas_eklund_daladatorer_se/Documents/Skrivbordet/"/>
    </mc:Choice>
  </mc:AlternateContent>
  <xr:revisionPtr revIDLastSave="3" documentId="13_ncr:1_{89EAD83D-ED18-4CEF-A22B-362D738CD91C}" xr6:coauthVersionLast="47" xr6:coauthVersionMax="47" xr10:uidLastSave="{BF33E99D-7E7A-4A91-9BA8-5617AF97484B}"/>
  <bookViews>
    <workbookView xWindow="57480" yWindow="-120" windowWidth="29040" windowHeight="15840" xr2:uid="{F6A05D38-23B4-4E7B-A0FD-D8582B3DD7BF}"/>
  </bookViews>
  <sheets>
    <sheet name="Resultat" sheetId="1" r:id="rId1"/>
    <sheet name="Income Statement" sheetId="10" r:id="rId2"/>
    <sheet name="Resultat-3M" sheetId="2" r:id="rId3"/>
    <sheet name="Income Statement-3M" sheetId="11" r:id="rId4"/>
    <sheet name="Resultat-YTD" sheetId="3" r:id="rId5"/>
    <sheet name="Income Statement-YTD" sheetId="12" r:id="rId6"/>
    <sheet name="Balansräkning" sheetId="4" r:id="rId7"/>
    <sheet name="Balance Sheet" sheetId="13" r:id="rId8"/>
    <sheet name="Balansräkning-3M" sheetId="14" r:id="rId9"/>
    <sheet name="Balance Sheet-3M" sheetId="5" r:id="rId10"/>
    <sheet name="Eget kapital" sheetId="6" r:id="rId11"/>
    <sheet name="Change Equity" sheetId="15" r:id="rId12"/>
    <sheet name="Eget kapital-3M" sheetId="7" r:id="rId13"/>
    <sheet name="Change Equity-3M" sheetId="16" r:id="rId14"/>
    <sheet name="Kassaflöde" sheetId="8" r:id="rId15"/>
    <sheet name="Cash Flow" sheetId="17" r:id="rId16"/>
    <sheet name="Kassaflöde-3M" sheetId="9" r:id="rId17"/>
    <sheet name="Cash Flow-3M" sheetId="18" r:id="rId18"/>
  </sheet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5" l="1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C3" i="17"/>
  <c r="D3" i="17"/>
  <c r="E3" i="17"/>
  <c r="F3" i="17"/>
  <c r="C4" i="17"/>
  <c r="D4" i="17"/>
  <c r="E4" i="17"/>
  <c r="F4" i="17"/>
  <c r="C5" i="17"/>
  <c r="D5" i="17"/>
  <c r="E5" i="17"/>
  <c r="F5" i="17"/>
  <c r="C6" i="17"/>
  <c r="D6" i="17"/>
  <c r="E6" i="17"/>
  <c r="F6" i="17"/>
  <c r="B4" i="17"/>
  <c r="B3" i="17"/>
  <c r="B17" i="18"/>
  <c r="B18" i="18"/>
  <c r="B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X16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C16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D8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D3" i="18"/>
  <c r="E3" i="18"/>
  <c r="F3" i="18"/>
  <c r="G3" i="18"/>
  <c r="H3" i="18"/>
  <c r="I3" i="18"/>
  <c r="J3" i="18"/>
  <c r="K3" i="18"/>
  <c r="L3" i="18"/>
  <c r="M3" i="18"/>
  <c r="N3" i="18"/>
  <c r="O3" i="18"/>
  <c r="P3" i="18"/>
  <c r="Q3" i="18"/>
  <c r="R3" i="18"/>
  <c r="S3" i="18"/>
  <c r="T3" i="18"/>
  <c r="U3" i="18"/>
  <c r="V3" i="18"/>
  <c r="W3" i="18"/>
  <c r="X3" i="18"/>
  <c r="D4" i="18"/>
  <c r="E4" i="18"/>
  <c r="F4" i="18"/>
  <c r="G4" i="18"/>
  <c r="H4" i="18"/>
  <c r="I4" i="18"/>
  <c r="J4" i="18"/>
  <c r="K4" i="18"/>
  <c r="L4" i="18"/>
  <c r="M4" i="18"/>
  <c r="N4" i="18"/>
  <c r="O4" i="18"/>
  <c r="P4" i="18"/>
  <c r="Q4" i="18"/>
  <c r="R4" i="18"/>
  <c r="S4" i="18"/>
  <c r="T4" i="18"/>
  <c r="U4" i="18"/>
  <c r="V4" i="18"/>
  <c r="W4" i="18"/>
  <c r="X4" i="18"/>
  <c r="D5" i="18"/>
  <c r="E5" i="18"/>
  <c r="F5" i="18"/>
  <c r="G5" i="18"/>
  <c r="H5" i="18"/>
  <c r="I5" i="18"/>
  <c r="J5" i="18"/>
  <c r="K5" i="18"/>
  <c r="L5" i="18"/>
  <c r="M5" i="18"/>
  <c r="N5" i="18"/>
  <c r="O5" i="18"/>
  <c r="P5" i="18"/>
  <c r="Q5" i="18"/>
  <c r="R5" i="18"/>
  <c r="S5" i="18"/>
  <c r="T5" i="18"/>
  <c r="U5" i="18"/>
  <c r="V5" i="18"/>
  <c r="W5" i="18"/>
  <c r="X5" i="18"/>
  <c r="C4" i="18"/>
  <c r="B4" i="18"/>
  <c r="D4" i="16"/>
  <c r="E4" i="16"/>
  <c r="F4" i="16"/>
  <c r="G4" i="16"/>
  <c r="H4" i="16"/>
  <c r="I4" i="16"/>
  <c r="J4" i="16"/>
  <c r="K4" i="16"/>
  <c r="L4" i="16"/>
  <c r="M4" i="16"/>
  <c r="N4" i="16"/>
  <c r="O4" i="16"/>
  <c r="P4" i="16"/>
  <c r="Q4" i="16"/>
  <c r="R4" i="16"/>
  <c r="S4" i="16"/>
  <c r="T4" i="16"/>
  <c r="U4" i="16"/>
  <c r="V4" i="16"/>
  <c r="W4" i="16"/>
  <c r="X4" i="16"/>
  <c r="D5" i="16"/>
  <c r="E5" i="16"/>
  <c r="F5" i="16"/>
  <c r="G5" i="16"/>
  <c r="H5" i="16"/>
  <c r="I5" i="16"/>
  <c r="J5" i="16"/>
  <c r="K5" i="16"/>
  <c r="L5" i="16"/>
  <c r="M5" i="16"/>
  <c r="N5" i="16"/>
  <c r="O5" i="16"/>
  <c r="P5" i="16"/>
  <c r="Q5" i="16"/>
  <c r="R5" i="16"/>
  <c r="S5" i="16"/>
  <c r="T5" i="16"/>
  <c r="U5" i="16"/>
  <c r="V5" i="16"/>
  <c r="W5" i="16"/>
  <c r="X5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D7" i="16"/>
  <c r="E7" i="16"/>
  <c r="F7" i="16"/>
  <c r="G7" i="16"/>
  <c r="H7" i="16"/>
  <c r="I7" i="16"/>
  <c r="J7" i="16"/>
  <c r="K7" i="16"/>
  <c r="L7" i="16"/>
  <c r="M7" i="16"/>
  <c r="N7" i="16"/>
  <c r="O7" i="16"/>
  <c r="P7" i="16"/>
  <c r="Q7" i="16"/>
  <c r="R7" i="16"/>
  <c r="S7" i="16"/>
  <c r="T7" i="16"/>
  <c r="U7" i="16"/>
  <c r="V7" i="16"/>
  <c r="W7" i="16"/>
  <c r="X7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D9" i="16"/>
  <c r="E9" i="16"/>
  <c r="F9" i="16"/>
  <c r="G9" i="16"/>
  <c r="H9" i="16"/>
  <c r="I9" i="16"/>
  <c r="J9" i="16"/>
  <c r="K9" i="16"/>
  <c r="L9" i="16"/>
  <c r="M9" i="16"/>
  <c r="N9" i="16"/>
  <c r="O9" i="16"/>
  <c r="P9" i="16"/>
  <c r="Q9" i="16"/>
  <c r="R9" i="16"/>
  <c r="S9" i="16"/>
  <c r="T9" i="16"/>
  <c r="U9" i="16"/>
  <c r="V9" i="16"/>
  <c r="W9" i="16"/>
  <c r="X9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Q10" i="16"/>
  <c r="R10" i="16"/>
  <c r="S10" i="16"/>
  <c r="T10" i="16"/>
  <c r="U10" i="16"/>
  <c r="V10" i="16"/>
  <c r="W10" i="16"/>
  <c r="X10" i="16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C31" i="5"/>
  <c r="B31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C18" i="5"/>
  <c r="B1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D28" i="13"/>
  <c r="E28" i="13"/>
  <c r="F28" i="13"/>
  <c r="D29" i="13"/>
  <c r="E29" i="13"/>
  <c r="F29" i="13"/>
  <c r="D30" i="13"/>
  <c r="E30" i="13"/>
  <c r="F30" i="13"/>
  <c r="D31" i="13"/>
  <c r="E31" i="13"/>
  <c r="F31" i="13"/>
  <c r="D32" i="13"/>
  <c r="E32" i="13"/>
  <c r="F32" i="13"/>
  <c r="D24" i="13"/>
  <c r="E24" i="13"/>
  <c r="F24" i="13"/>
  <c r="D25" i="13"/>
  <c r="E25" i="13"/>
  <c r="F25" i="13"/>
  <c r="D15" i="13"/>
  <c r="E15" i="13"/>
  <c r="F15" i="13"/>
  <c r="D16" i="13"/>
  <c r="E16" i="13"/>
  <c r="F16" i="13"/>
  <c r="D17" i="13"/>
  <c r="E17" i="13"/>
  <c r="F17" i="13"/>
  <c r="D18" i="13"/>
  <c r="E18" i="13"/>
  <c r="F18" i="13"/>
  <c r="D19" i="13"/>
  <c r="E19" i="13"/>
  <c r="F19" i="13"/>
  <c r="D6" i="13"/>
  <c r="E6" i="13"/>
  <c r="F6" i="13"/>
  <c r="D7" i="13"/>
  <c r="E7" i="13"/>
  <c r="F7" i="13"/>
  <c r="D8" i="13"/>
  <c r="E8" i="13"/>
  <c r="F8" i="13"/>
  <c r="D9" i="13"/>
  <c r="E9" i="13"/>
  <c r="F9" i="13"/>
  <c r="D10" i="13"/>
  <c r="E10" i="13"/>
  <c r="F10" i="13"/>
  <c r="D11" i="13"/>
  <c r="E11" i="13"/>
  <c r="F11" i="13"/>
  <c r="D12" i="13"/>
  <c r="E12" i="13"/>
  <c r="F12" i="13"/>
  <c r="C31" i="13"/>
  <c r="B31" i="13"/>
  <c r="C18" i="13"/>
  <c r="B18" i="13"/>
  <c r="C6" i="13"/>
  <c r="C7" i="13"/>
  <c r="B6" i="13"/>
  <c r="B7" i="13"/>
  <c r="B8" i="4"/>
  <c r="D31" i="10"/>
  <c r="E31" i="10"/>
  <c r="F31" i="10"/>
  <c r="D22" i="10"/>
  <c r="E22" i="10"/>
  <c r="F22" i="10"/>
  <c r="D23" i="10"/>
  <c r="E23" i="10"/>
  <c r="F23" i="10"/>
  <c r="D24" i="10"/>
  <c r="E24" i="10"/>
  <c r="F24" i="10"/>
  <c r="D25" i="10"/>
  <c r="E25" i="10"/>
  <c r="F25" i="10"/>
  <c r="D26" i="10"/>
  <c r="E26" i="10"/>
  <c r="F26" i="10"/>
  <c r="D27" i="10"/>
  <c r="E27" i="10"/>
  <c r="F27" i="10"/>
  <c r="D13" i="1"/>
  <c r="D14" i="1"/>
  <c r="D15" i="1"/>
  <c r="D18" i="1"/>
  <c r="D28" i="1"/>
  <c r="D28" i="10"/>
  <c r="E13" i="1"/>
  <c r="E15" i="1"/>
  <c r="E18" i="1"/>
  <c r="E28" i="1"/>
  <c r="E28" i="10"/>
  <c r="F13" i="1"/>
  <c r="F15" i="1"/>
  <c r="F18" i="1"/>
  <c r="F28" i="1"/>
  <c r="F28" i="10"/>
  <c r="C23" i="10"/>
  <c r="C24" i="10"/>
  <c r="C25" i="10"/>
  <c r="C26" i="10"/>
  <c r="C27" i="10"/>
  <c r="C28" i="10"/>
  <c r="D12" i="10"/>
  <c r="E12" i="10"/>
  <c r="F12" i="10"/>
  <c r="D13" i="10"/>
  <c r="E13" i="10"/>
  <c r="F13" i="10"/>
  <c r="D14" i="10"/>
  <c r="E14" i="10"/>
  <c r="F14" i="10"/>
  <c r="D15" i="10"/>
  <c r="E15" i="10"/>
  <c r="F15" i="10"/>
  <c r="D17" i="10"/>
  <c r="E17" i="10"/>
  <c r="F17" i="10"/>
  <c r="D18" i="10"/>
  <c r="E18" i="10"/>
  <c r="F18" i="10"/>
  <c r="D3" i="1"/>
  <c r="D3" i="10"/>
  <c r="E3" i="10"/>
  <c r="F3" i="10"/>
  <c r="D4" i="10"/>
  <c r="E4" i="10"/>
  <c r="F4" i="10"/>
  <c r="D5" i="1"/>
  <c r="D5" i="10"/>
  <c r="E5" i="1"/>
  <c r="E5" i="10"/>
  <c r="F5" i="1"/>
  <c r="F5" i="10"/>
  <c r="D7" i="10"/>
  <c r="E7" i="10"/>
  <c r="F7" i="10"/>
  <c r="D8" i="10"/>
  <c r="E8" i="10"/>
  <c r="F8" i="10"/>
  <c r="D9" i="10"/>
  <c r="E9" i="1"/>
  <c r="E9" i="10"/>
  <c r="F9" i="10"/>
  <c r="D10" i="10"/>
  <c r="E10" i="10"/>
  <c r="F10" i="10"/>
  <c r="C7" i="10"/>
  <c r="C8" i="10"/>
  <c r="B8" i="10"/>
  <c r="D32" i="12"/>
  <c r="E32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R32" i="12"/>
  <c r="S32" i="12"/>
  <c r="T32" i="12"/>
  <c r="U32" i="12"/>
  <c r="V32" i="12"/>
  <c r="W32" i="12"/>
  <c r="X32" i="12"/>
  <c r="I31" i="12"/>
  <c r="J31" i="12"/>
  <c r="K31" i="12"/>
  <c r="L31" i="12"/>
  <c r="M31" i="12"/>
  <c r="N31" i="12"/>
  <c r="O31" i="12"/>
  <c r="P31" i="12"/>
  <c r="Q31" i="12"/>
  <c r="R31" i="12"/>
  <c r="S31" i="12"/>
  <c r="T31" i="12"/>
  <c r="U31" i="12"/>
  <c r="V31" i="12"/>
  <c r="W31" i="12"/>
  <c r="X31" i="12"/>
  <c r="H31" i="12"/>
  <c r="D31" i="12"/>
  <c r="E31" i="12"/>
  <c r="F31" i="12"/>
  <c r="G31" i="12"/>
  <c r="D3" i="12"/>
  <c r="E3" i="12"/>
  <c r="F3" i="12"/>
  <c r="G3" i="12"/>
  <c r="H3" i="12"/>
  <c r="I3" i="12"/>
  <c r="J3" i="12"/>
  <c r="K3" i="12"/>
  <c r="L3" i="12"/>
  <c r="M3" i="3"/>
  <c r="M3" i="12"/>
  <c r="N3" i="12"/>
  <c r="O3" i="12"/>
  <c r="P3" i="12"/>
  <c r="Q3" i="12"/>
  <c r="R3" i="12"/>
  <c r="S3" i="12"/>
  <c r="T3" i="12"/>
  <c r="U3" i="12"/>
  <c r="V3" i="12"/>
  <c r="W3" i="12"/>
  <c r="X3" i="12"/>
  <c r="D4" i="12"/>
  <c r="E4" i="12"/>
  <c r="F4" i="12"/>
  <c r="G4" i="12"/>
  <c r="H4" i="12"/>
  <c r="I4" i="12"/>
  <c r="J4" i="12"/>
  <c r="K4" i="12"/>
  <c r="L4" i="12"/>
  <c r="M4" i="12"/>
  <c r="N4" i="12"/>
  <c r="O4" i="12"/>
  <c r="P4" i="12"/>
  <c r="Q4" i="12"/>
  <c r="R4" i="12"/>
  <c r="S4" i="12"/>
  <c r="T4" i="12"/>
  <c r="U4" i="12"/>
  <c r="V4" i="12"/>
  <c r="W4" i="12"/>
  <c r="X4" i="12"/>
  <c r="D5" i="12"/>
  <c r="E5" i="12"/>
  <c r="F5" i="12"/>
  <c r="G5" i="3"/>
  <c r="G5" i="12"/>
  <c r="H5" i="12"/>
  <c r="I5" i="12"/>
  <c r="J5" i="3"/>
  <c r="J5" i="12"/>
  <c r="K5" i="3"/>
  <c r="K5" i="12"/>
  <c r="L5" i="3"/>
  <c r="L5" i="12"/>
  <c r="M5" i="3"/>
  <c r="M5" i="12"/>
  <c r="N5" i="3"/>
  <c r="N5" i="12"/>
  <c r="O5" i="3"/>
  <c r="O5" i="12"/>
  <c r="P5" i="12"/>
  <c r="Q5" i="3"/>
  <c r="Q5" i="12"/>
  <c r="R5" i="3"/>
  <c r="R5" i="12"/>
  <c r="S5" i="3"/>
  <c r="S5" i="12"/>
  <c r="T5" i="3"/>
  <c r="T5" i="12"/>
  <c r="U5" i="12"/>
  <c r="V5" i="3"/>
  <c r="V5" i="12"/>
  <c r="W5" i="3"/>
  <c r="W5" i="12"/>
  <c r="X5" i="3"/>
  <c r="X5" i="12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W7" i="12"/>
  <c r="X7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W8" i="12"/>
  <c r="X8" i="12"/>
  <c r="D9" i="12"/>
  <c r="E9" i="12"/>
  <c r="F9" i="12"/>
  <c r="G9" i="12"/>
  <c r="H9" i="12"/>
  <c r="I9" i="12"/>
  <c r="J9" i="12"/>
  <c r="K9" i="3"/>
  <c r="K9" i="12"/>
  <c r="L9" i="12"/>
  <c r="M9" i="12"/>
  <c r="N9" i="3"/>
  <c r="N9" i="12"/>
  <c r="O9" i="12"/>
  <c r="P9" i="12"/>
  <c r="Q9" i="12"/>
  <c r="R9" i="12"/>
  <c r="S9" i="12"/>
  <c r="T9" i="12"/>
  <c r="U9" i="12"/>
  <c r="V9" i="12"/>
  <c r="W9" i="12"/>
  <c r="X9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X10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V12" i="12"/>
  <c r="W12" i="12"/>
  <c r="X12" i="12"/>
  <c r="D13" i="12"/>
  <c r="E13" i="12"/>
  <c r="F13" i="12"/>
  <c r="G13" i="3"/>
  <c r="G13" i="12"/>
  <c r="H13" i="12"/>
  <c r="I13" i="12"/>
  <c r="J13" i="3"/>
  <c r="J13" i="12"/>
  <c r="K13" i="3"/>
  <c r="K13" i="12"/>
  <c r="L13" i="3"/>
  <c r="L13" i="12"/>
  <c r="M13" i="3"/>
  <c r="M13" i="12"/>
  <c r="N13" i="3"/>
  <c r="N13" i="12"/>
  <c r="O13" i="3"/>
  <c r="O13" i="12"/>
  <c r="P13" i="3"/>
  <c r="P13" i="12"/>
  <c r="Q13" i="3"/>
  <c r="Q13" i="12"/>
  <c r="R13" i="3"/>
  <c r="R13" i="12"/>
  <c r="S13" i="3"/>
  <c r="S13" i="12"/>
  <c r="T13" i="3"/>
  <c r="T13" i="12"/>
  <c r="U13" i="3"/>
  <c r="U13" i="12"/>
  <c r="V13" i="3"/>
  <c r="V13" i="12"/>
  <c r="W13" i="3"/>
  <c r="W13" i="12"/>
  <c r="X13" i="3"/>
  <c r="X13" i="12"/>
  <c r="D14" i="12"/>
  <c r="E14" i="12"/>
  <c r="F14" i="12"/>
  <c r="G14" i="12"/>
  <c r="H14" i="12"/>
  <c r="I14" i="12"/>
  <c r="J14" i="12"/>
  <c r="K14" i="3"/>
  <c r="K14" i="12"/>
  <c r="L14" i="12"/>
  <c r="M14" i="3"/>
  <c r="M14" i="12"/>
  <c r="N14" i="12"/>
  <c r="O14" i="12"/>
  <c r="P14" i="12"/>
  <c r="Q14" i="12"/>
  <c r="R14" i="12"/>
  <c r="S14" i="3"/>
  <c r="S14" i="12"/>
  <c r="T14" i="12"/>
  <c r="U14" i="12"/>
  <c r="V14" i="12"/>
  <c r="W14" i="12"/>
  <c r="X14" i="12"/>
  <c r="D15" i="12"/>
  <c r="E15" i="12"/>
  <c r="F15" i="12"/>
  <c r="G15" i="3"/>
  <c r="G15" i="12"/>
  <c r="H15" i="12"/>
  <c r="I15" i="12"/>
  <c r="J15" i="3"/>
  <c r="J15" i="12"/>
  <c r="K15" i="3"/>
  <c r="K15" i="12"/>
  <c r="L15" i="3"/>
  <c r="L15" i="12"/>
  <c r="M15" i="3"/>
  <c r="M15" i="12"/>
  <c r="N15" i="3"/>
  <c r="N15" i="12"/>
  <c r="O15" i="3"/>
  <c r="O15" i="12"/>
  <c r="P15" i="12"/>
  <c r="Q15" i="3"/>
  <c r="Q15" i="12"/>
  <c r="R15" i="3"/>
  <c r="R15" i="12"/>
  <c r="S15" i="3"/>
  <c r="S15" i="12"/>
  <c r="T15" i="3"/>
  <c r="T15" i="12"/>
  <c r="U15" i="12"/>
  <c r="V15" i="3"/>
  <c r="V15" i="12"/>
  <c r="W15" i="3"/>
  <c r="W15" i="12"/>
  <c r="X15" i="3"/>
  <c r="X15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3"/>
  <c r="S17" i="12"/>
  <c r="T17" i="12"/>
  <c r="U17" i="12"/>
  <c r="V17" i="12"/>
  <c r="W17" i="12"/>
  <c r="X17" i="12"/>
  <c r="D18" i="3"/>
  <c r="D18" i="12"/>
  <c r="E18" i="12"/>
  <c r="F18" i="12"/>
  <c r="G18" i="3"/>
  <c r="G18" i="12"/>
  <c r="H18" i="12"/>
  <c r="I18" i="12"/>
  <c r="J18" i="3"/>
  <c r="J18" i="12"/>
  <c r="K18" i="3"/>
  <c r="K18" i="12"/>
  <c r="L18" i="3"/>
  <c r="L18" i="12"/>
  <c r="M18" i="3"/>
  <c r="M18" i="12"/>
  <c r="N18" i="3"/>
  <c r="N18" i="12"/>
  <c r="O18" i="3"/>
  <c r="O18" i="12"/>
  <c r="P18" i="12"/>
  <c r="Q18" i="3"/>
  <c r="Q18" i="12"/>
  <c r="R18" i="3"/>
  <c r="R18" i="12"/>
  <c r="S18" i="3"/>
  <c r="S18" i="12"/>
  <c r="T18" i="3"/>
  <c r="T18" i="12"/>
  <c r="U18" i="12"/>
  <c r="V18" i="3"/>
  <c r="V18" i="12"/>
  <c r="W18" i="3"/>
  <c r="W18" i="12"/>
  <c r="X18" i="3"/>
  <c r="X18" i="12"/>
  <c r="D22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W22" i="12"/>
  <c r="X22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W23" i="12"/>
  <c r="X23" i="12"/>
  <c r="D25" i="12"/>
  <c r="E25" i="12"/>
  <c r="F25" i="12"/>
  <c r="G25" i="12"/>
  <c r="H25" i="12"/>
  <c r="I25" i="12"/>
  <c r="J25" i="12"/>
  <c r="K25" i="12"/>
  <c r="L25" i="3"/>
  <c r="L25" i="12"/>
  <c r="M25" i="12"/>
  <c r="N25" i="12"/>
  <c r="O25" i="12"/>
  <c r="P25" i="12"/>
  <c r="Q25" i="12"/>
  <c r="R25" i="12"/>
  <c r="S25" i="12"/>
  <c r="T25" i="12"/>
  <c r="U25" i="12"/>
  <c r="V25" i="12"/>
  <c r="W25" i="12"/>
  <c r="X25" i="12"/>
  <c r="D26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R26" i="12"/>
  <c r="S26" i="12"/>
  <c r="T26" i="12"/>
  <c r="U26" i="12"/>
  <c r="V26" i="12"/>
  <c r="W26" i="12"/>
  <c r="X26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U27" i="12"/>
  <c r="V27" i="12"/>
  <c r="W27" i="12"/>
  <c r="X27" i="12"/>
  <c r="D28" i="12"/>
  <c r="E28" i="12"/>
  <c r="F28" i="12"/>
  <c r="G28" i="3"/>
  <c r="G28" i="12"/>
  <c r="H28" i="12"/>
  <c r="I28" i="12"/>
  <c r="J28" i="3"/>
  <c r="J28" i="12"/>
  <c r="K28" i="3"/>
  <c r="K28" i="12"/>
  <c r="L28" i="3"/>
  <c r="L28" i="12"/>
  <c r="M28" i="3"/>
  <c r="M28" i="12"/>
  <c r="N28" i="3"/>
  <c r="N28" i="12"/>
  <c r="O28" i="12"/>
  <c r="P28" i="12"/>
  <c r="Q28" i="3"/>
  <c r="Q28" i="12"/>
  <c r="R28" i="3"/>
  <c r="R28" i="12"/>
  <c r="S28" i="3"/>
  <c r="S28" i="12"/>
  <c r="T28" i="3"/>
  <c r="T28" i="12"/>
  <c r="U28" i="12"/>
  <c r="V28" i="3"/>
  <c r="V28" i="12"/>
  <c r="W28" i="3"/>
  <c r="W28" i="12"/>
  <c r="X28" i="3"/>
  <c r="X28" i="12"/>
  <c r="C8" i="12"/>
  <c r="B8" i="12"/>
  <c r="B17" i="17"/>
  <c r="C17" i="17"/>
  <c r="D17" i="17"/>
  <c r="E17" i="17"/>
  <c r="F17" i="8"/>
  <c r="F17" i="17"/>
  <c r="B18" i="17"/>
  <c r="C18" i="17"/>
  <c r="D18" i="17"/>
  <c r="E18" i="17"/>
  <c r="F10" i="8"/>
  <c r="F12" i="8"/>
  <c r="F14" i="8"/>
  <c r="F18" i="8"/>
  <c r="F18" i="17"/>
  <c r="C16" i="17"/>
  <c r="D16" i="17"/>
  <c r="E16" i="17"/>
  <c r="F16" i="17"/>
  <c r="C14" i="17"/>
  <c r="D10" i="8"/>
  <c r="D14" i="8"/>
  <c r="D14" i="17"/>
  <c r="E10" i="8"/>
  <c r="E12" i="8"/>
  <c r="E14" i="8"/>
  <c r="E14" i="17"/>
  <c r="F14" i="17"/>
  <c r="C12" i="17"/>
  <c r="D12" i="17"/>
  <c r="E12" i="17"/>
  <c r="F12" i="17"/>
  <c r="C10" i="17"/>
  <c r="D10" i="17"/>
  <c r="E10" i="17"/>
  <c r="F10" i="17"/>
  <c r="C8" i="17"/>
  <c r="D8" i="17"/>
  <c r="E8" i="17"/>
  <c r="F8" i="17"/>
  <c r="D32" i="10"/>
  <c r="E32" i="10"/>
  <c r="F32" i="10"/>
  <c r="C32" i="10"/>
  <c r="C31" i="10"/>
  <c r="B32" i="10"/>
  <c r="D22" i="11"/>
  <c r="E22" i="11"/>
  <c r="F22" i="11"/>
  <c r="G22" i="11"/>
  <c r="H22" i="11"/>
  <c r="I22" i="11"/>
  <c r="J22" i="11"/>
  <c r="K22" i="11"/>
  <c r="L22" i="11"/>
  <c r="M22" i="11"/>
  <c r="N22" i="11"/>
  <c r="O22" i="11"/>
  <c r="P22" i="11"/>
  <c r="Q22" i="11"/>
  <c r="R22" i="11"/>
  <c r="S22" i="11"/>
  <c r="T22" i="11"/>
  <c r="U22" i="11"/>
  <c r="V22" i="11"/>
  <c r="W22" i="11"/>
  <c r="X22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V23" i="11"/>
  <c r="W23" i="11"/>
  <c r="X23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V25" i="11"/>
  <c r="W25" i="11"/>
  <c r="X25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V26" i="11"/>
  <c r="W26" i="11"/>
  <c r="X26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V27" i="11"/>
  <c r="W27" i="11"/>
  <c r="X27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V28" i="11"/>
  <c r="W28" i="11"/>
  <c r="X28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V12" i="11"/>
  <c r="W12" i="11"/>
  <c r="X12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V13" i="11"/>
  <c r="W13" i="11"/>
  <c r="X13" i="11"/>
  <c r="D14" i="11"/>
  <c r="E14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V17" i="11"/>
  <c r="W17" i="11"/>
  <c r="X17" i="1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V18" i="11"/>
  <c r="W18" i="11"/>
  <c r="X18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V10" i="11"/>
  <c r="W10" i="11"/>
  <c r="X10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V8" i="11"/>
  <c r="W8" i="11"/>
  <c r="X8" i="11"/>
  <c r="C8" i="11"/>
  <c r="D3" i="11"/>
  <c r="E3" i="11"/>
  <c r="F3" i="11"/>
  <c r="G3" i="11"/>
  <c r="H3" i="11"/>
  <c r="I3" i="11"/>
  <c r="J3" i="11"/>
  <c r="K3" i="11"/>
  <c r="L3" i="11"/>
  <c r="M3" i="11"/>
  <c r="N3" i="11"/>
  <c r="O3" i="11"/>
  <c r="P3" i="11"/>
  <c r="Q3" i="11"/>
  <c r="R3" i="11"/>
  <c r="S3" i="11"/>
  <c r="T3" i="11"/>
  <c r="U3" i="11"/>
  <c r="V3" i="11"/>
  <c r="W3" i="11"/>
  <c r="X3" i="11"/>
  <c r="D4" i="11"/>
  <c r="E4" i="11"/>
  <c r="F4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D5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V31" i="11"/>
  <c r="W31" i="11"/>
  <c r="X31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V32" i="11"/>
  <c r="W32" i="11"/>
  <c r="X32" i="11"/>
  <c r="B8" i="11"/>
  <c r="K14" i="9"/>
  <c r="K18" i="9"/>
  <c r="C18" i="18"/>
  <c r="B14" i="18"/>
  <c r="B12" i="18"/>
  <c r="B10" i="18"/>
  <c r="B8" i="18"/>
  <c r="B6" i="18"/>
  <c r="B5" i="18"/>
  <c r="B3" i="18"/>
  <c r="B16" i="9"/>
  <c r="B10" i="16"/>
  <c r="B9" i="16"/>
  <c r="B8" i="16"/>
  <c r="B7" i="16"/>
  <c r="B6" i="16"/>
  <c r="B5" i="16"/>
  <c r="B4" i="16"/>
  <c r="B32" i="5"/>
  <c r="B30" i="5"/>
  <c r="B29" i="5"/>
  <c r="B28" i="5"/>
  <c r="B25" i="5"/>
  <c r="B24" i="5"/>
  <c r="B19" i="5"/>
  <c r="B17" i="5"/>
  <c r="B16" i="5"/>
  <c r="B15" i="5"/>
  <c r="B12" i="5"/>
  <c r="B11" i="5"/>
  <c r="B10" i="5"/>
  <c r="B9" i="5"/>
  <c r="B8" i="5"/>
  <c r="B6" i="5"/>
  <c r="B32" i="12"/>
  <c r="B31" i="12"/>
  <c r="B28" i="12"/>
  <c r="B27" i="12"/>
  <c r="B26" i="12"/>
  <c r="B25" i="12"/>
  <c r="B23" i="12"/>
  <c r="B22" i="12"/>
  <c r="B18" i="12"/>
  <c r="B17" i="12"/>
  <c r="B15" i="12"/>
  <c r="B14" i="12"/>
  <c r="B13" i="12"/>
  <c r="B12" i="12"/>
  <c r="B10" i="12"/>
  <c r="B9" i="12"/>
  <c r="B7" i="12"/>
  <c r="B5" i="12"/>
  <c r="B4" i="12"/>
  <c r="B3" i="12"/>
  <c r="B32" i="11"/>
  <c r="B31" i="11"/>
  <c r="B28" i="11"/>
  <c r="B27" i="11"/>
  <c r="B26" i="11"/>
  <c r="B25" i="11"/>
  <c r="B23" i="11"/>
  <c r="B22" i="11"/>
  <c r="B18" i="11"/>
  <c r="B17" i="11"/>
  <c r="B15" i="11"/>
  <c r="B14" i="11"/>
  <c r="B13" i="11"/>
  <c r="B12" i="11"/>
  <c r="B10" i="11"/>
  <c r="B9" i="11"/>
  <c r="B7" i="11"/>
  <c r="B5" i="11"/>
  <c r="B4" i="11"/>
  <c r="B3" i="11"/>
  <c r="H14" i="9"/>
  <c r="C16" i="9"/>
  <c r="D16" i="9"/>
  <c r="E16" i="9"/>
  <c r="F16" i="9"/>
  <c r="G16" i="9"/>
  <c r="H16" i="9"/>
  <c r="C10" i="16"/>
  <c r="C7" i="12"/>
  <c r="C32" i="11"/>
  <c r="C32" i="12"/>
  <c r="C31" i="11"/>
  <c r="C7" i="11"/>
  <c r="C17" i="18"/>
  <c r="C14" i="18"/>
  <c r="C12" i="18"/>
  <c r="C10" i="18"/>
  <c r="C8" i="18"/>
  <c r="C5" i="18"/>
  <c r="C3" i="18"/>
  <c r="C6" i="18"/>
  <c r="C9" i="16"/>
  <c r="C8" i="16"/>
  <c r="C7" i="16"/>
  <c r="C6" i="16"/>
  <c r="C5" i="16"/>
  <c r="C4" i="16"/>
  <c r="C30" i="5"/>
  <c r="C29" i="5"/>
  <c r="C28" i="5"/>
  <c r="C25" i="5"/>
  <c r="C24" i="5"/>
  <c r="C17" i="5"/>
  <c r="C16" i="5"/>
  <c r="C15" i="5"/>
  <c r="C11" i="5"/>
  <c r="C10" i="5"/>
  <c r="C9" i="5"/>
  <c r="C8" i="5"/>
  <c r="C6" i="5"/>
  <c r="C32" i="5"/>
  <c r="C31" i="12"/>
  <c r="C28" i="12"/>
  <c r="C27" i="12"/>
  <c r="C25" i="12"/>
  <c r="C18" i="12"/>
  <c r="C17" i="12"/>
  <c r="C15" i="12"/>
  <c r="C14" i="12"/>
  <c r="C13" i="12"/>
  <c r="C12" i="12"/>
  <c r="C10" i="12"/>
  <c r="C9" i="12"/>
  <c r="C5" i="12"/>
  <c r="C4" i="12"/>
  <c r="C3" i="12"/>
  <c r="C26" i="12"/>
  <c r="C23" i="12"/>
  <c r="C22" i="12"/>
  <c r="C28" i="11"/>
  <c r="C27" i="11"/>
  <c r="C26" i="11"/>
  <c r="C25" i="11"/>
  <c r="C23" i="11"/>
  <c r="C22" i="11"/>
  <c r="C18" i="11"/>
  <c r="C17" i="11"/>
  <c r="C15" i="11"/>
  <c r="C14" i="11"/>
  <c r="C13" i="11"/>
  <c r="C12" i="11"/>
  <c r="C10" i="11"/>
  <c r="C9" i="11"/>
  <c r="C5" i="11"/>
  <c r="C4" i="11"/>
  <c r="C3" i="11"/>
  <c r="C12" i="5"/>
  <c r="C19" i="5"/>
  <c r="D6" i="18"/>
  <c r="D24" i="5"/>
  <c r="D25" i="5"/>
  <c r="E6" i="18"/>
  <c r="B7" i="10"/>
  <c r="B9" i="1"/>
  <c r="B16" i="8"/>
  <c r="B16" i="17"/>
  <c r="B28" i="10"/>
  <c r="B27" i="10"/>
  <c r="B26" i="10"/>
  <c r="B25" i="10"/>
  <c r="B23" i="10"/>
  <c r="B22" i="10"/>
  <c r="B18" i="10"/>
  <c r="B17" i="10"/>
  <c r="B15" i="10"/>
  <c r="B14" i="10"/>
  <c r="B13" i="10"/>
  <c r="B12" i="10"/>
  <c r="B10" i="10"/>
  <c r="B9" i="10"/>
  <c r="B5" i="10"/>
  <c r="B4" i="10"/>
  <c r="B3" i="10"/>
  <c r="B6" i="17"/>
  <c r="E24" i="5"/>
  <c r="B32" i="13"/>
  <c r="B14" i="17"/>
  <c r="B12" i="17"/>
  <c r="B10" i="17"/>
  <c r="B8" i="17"/>
  <c r="B5" i="17"/>
  <c r="B9" i="15"/>
  <c r="B8" i="15"/>
  <c r="B7" i="15"/>
  <c r="B6" i="15"/>
  <c r="B5" i="15"/>
  <c r="B4" i="6"/>
  <c r="B10" i="6"/>
  <c r="B10" i="15"/>
  <c r="B30" i="13"/>
  <c r="B29" i="13"/>
  <c r="B28" i="13"/>
  <c r="B25" i="13"/>
  <c r="B24" i="13"/>
  <c r="B17" i="13"/>
  <c r="B16" i="13"/>
  <c r="B15" i="13"/>
  <c r="B11" i="13"/>
  <c r="B10" i="13"/>
  <c r="B9" i="13"/>
  <c r="B8" i="13"/>
  <c r="B31" i="10"/>
  <c r="F6" i="18"/>
  <c r="F25" i="5"/>
  <c r="F24" i="5"/>
  <c r="G28" i="2"/>
  <c r="G25" i="5"/>
  <c r="G24" i="5"/>
  <c r="G6" i="18"/>
  <c r="H25" i="5"/>
  <c r="H24" i="5"/>
  <c r="J14" i="9"/>
  <c r="J18" i="9"/>
  <c r="I16" i="9"/>
  <c r="I14" i="9"/>
  <c r="I6" i="18"/>
  <c r="C10" i="15"/>
  <c r="C9" i="15"/>
  <c r="C8" i="15"/>
  <c r="C7" i="15"/>
  <c r="C6" i="15"/>
  <c r="C5" i="15"/>
  <c r="C30" i="13"/>
  <c r="C29" i="13"/>
  <c r="C28" i="13"/>
  <c r="C24" i="13"/>
  <c r="C19" i="13"/>
  <c r="C17" i="13"/>
  <c r="C16" i="13"/>
  <c r="C15" i="13"/>
  <c r="C12" i="13"/>
  <c r="C11" i="13"/>
  <c r="C10" i="13"/>
  <c r="C9" i="13"/>
  <c r="C8" i="13"/>
  <c r="C18" i="10"/>
  <c r="C15" i="10"/>
  <c r="C13" i="10"/>
  <c r="C10" i="10"/>
  <c r="C5" i="10"/>
  <c r="C22" i="10"/>
  <c r="C17" i="10"/>
  <c r="C14" i="10"/>
  <c r="C12" i="10"/>
  <c r="C9" i="10"/>
  <c r="C4" i="10"/>
  <c r="C3" i="10"/>
  <c r="J6" i="18"/>
  <c r="J5" i="2"/>
  <c r="K6" i="18"/>
  <c r="K17" i="2"/>
  <c r="K14" i="2"/>
  <c r="K5" i="2"/>
  <c r="K13" i="2"/>
  <c r="K15" i="2"/>
  <c r="L14" i="9"/>
  <c r="L18" i="9"/>
  <c r="L5" i="2"/>
  <c r="L13" i="2"/>
  <c r="L15" i="2"/>
  <c r="L18" i="2"/>
  <c r="L28" i="2"/>
  <c r="M6" i="18"/>
  <c r="M14" i="9"/>
  <c r="M18" i="9"/>
  <c r="D10" i="15"/>
  <c r="D10" i="6"/>
  <c r="C4" i="6"/>
  <c r="C4" i="15"/>
  <c r="D8" i="4"/>
  <c r="M5" i="2"/>
  <c r="N6" i="18"/>
  <c r="N14" i="9"/>
  <c r="N18" i="9"/>
  <c r="N5" i="2"/>
  <c r="N13" i="2"/>
  <c r="N15" i="2"/>
  <c r="N18" i="2"/>
  <c r="N28" i="2"/>
  <c r="Q10" i="9"/>
  <c r="Q12" i="9"/>
  <c r="R12" i="9"/>
  <c r="R10" i="9"/>
  <c r="O17" i="2"/>
  <c r="O14" i="2"/>
  <c r="O9" i="2"/>
  <c r="O5" i="2"/>
  <c r="O14" i="9"/>
  <c r="O18" i="9"/>
  <c r="X6" i="18"/>
  <c r="W6" i="18"/>
  <c r="V6" i="18"/>
  <c r="U6" i="18"/>
  <c r="P6" i="18"/>
  <c r="T6" i="18"/>
  <c r="S6" i="18"/>
  <c r="E10" i="6"/>
  <c r="E10" i="15"/>
  <c r="F9" i="15"/>
  <c r="F10" i="15"/>
  <c r="W15" i="14"/>
  <c r="W16" i="14"/>
  <c r="W17" i="14"/>
  <c r="P10" i="9"/>
  <c r="P14" i="9"/>
  <c r="P18" i="9"/>
  <c r="P5" i="2"/>
  <c r="Q5" i="2"/>
  <c r="R5" i="2"/>
  <c r="S22" i="2"/>
  <c r="S25" i="2"/>
  <c r="S9" i="2"/>
  <c r="S5" i="2"/>
  <c r="T5" i="2"/>
  <c r="T13" i="2"/>
  <c r="T15" i="2"/>
  <c r="T18" i="2"/>
  <c r="T28" i="2"/>
  <c r="U8" i="9"/>
  <c r="X10" i="9"/>
  <c r="X14" i="9"/>
  <c r="X18" i="9"/>
  <c r="W10" i="9"/>
  <c r="W14" i="9"/>
  <c r="W18" i="9"/>
  <c r="V10" i="9"/>
  <c r="V14" i="9"/>
  <c r="V18" i="9"/>
  <c r="F9" i="6"/>
  <c r="F10" i="6"/>
  <c r="F28" i="4"/>
  <c r="F24" i="4"/>
  <c r="F8" i="4"/>
  <c r="W9" i="2"/>
  <c r="X5" i="2"/>
  <c r="W5" i="2"/>
  <c r="V5" i="2"/>
  <c r="U5" i="2"/>
  <c r="H6" i="18"/>
  <c r="B4" i="15"/>
  <c r="P13" i="2"/>
  <c r="P15" i="2"/>
  <c r="P18" i="2"/>
  <c r="P28" i="2"/>
  <c r="R13" i="2"/>
  <c r="R15" i="2"/>
  <c r="R18" i="2"/>
  <c r="R28" i="2"/>
  <c r="K18" i="2"/>
  <c r="K28" i="2"/>
  <c r="V13" i="2"/>
  <c r="V15" i="2"/>
  <c r="V18" i="2"/>
  <c r="V28" i="2"/>
  <c r="U13" i="2"/>
  <c r="U15" i="2"/>
  <c r="U18" i="2"/>
  <c r="U28" i="2"/>
  <c r="M13" i="2"/>
  <c r="M15" i="2"/>
  <c r="M18" i="2"/>
  <c r="M28" i="2"/>
  <c r="J13" i="2"/>
  <c r="J15" i="2"/>
  <c r="J18" i="2"/>
  <c r="J28" i="2"/>
  <c r="X13" i="2"/>
  <c r="X15" i="2"/>
  <c r="X18" i="2"/>
  <c r="X28" i="2"/>
  <c r="W13" i="2"/>
  <c r="W15" i="2"/>
  <c r="W18" i="2"/>
  <c r="W28" i="2"/>
  <c r="O13" i="2"/>
  <c r="O15" i="2"/>
  <c r="O18" i="2"/>
  <c r="O28" i="2"/>
  <c r="E25" i="5"/>
  <c r="Q13" i="2"/>
  <c r="Q15" i="2"/>
  <c r="Q18" i="2"/>
  <c r="Q28" i="2"/>
  <c r="B19" i="13"/>
  <c r="B12" i="13"/>
  <c r="C25" i="13"/>
  <c r="C32" i="13"/>
  <c r="U10" i="9"/>
  <c r="U14" i="9"/>
  <c r="U18" i="9"/>
  <c r="S13" i="2"/>
  <c r="S15" i="2"/>
  <c r="S18" i="2"/>
  <c r="S28" i="2"/>
</calcChain>
</file>

<file path=xl/sharedStrings.xml><?xml version="1.0" encoding="utf-8"?>
<sst xmlns="http://schemas.openxmlformats.org/spreadsheetml/2006/main" count="763" uniqueCount="241">
  <si>
    <t>MSEK</t>
  </si>
  <si>
    <t>2018</t>
  </si>
  <si>
    <t>Nettoomsättning</t>
  </si>
  <si>
    <t>Kostnad för sålda varor</t>
  </si>
  <si>
    <t>Bruttoresultat</t>
  </si>
  <si>
    <t>Övriga rörelseintäkter och kostnader</t>
  </si>
  <si>
    <t>Rörelseresultat</t>
  </si>
  <si>
    <t>Finansiella poster – netto</t>
  </si>
  <si>
    <t>Resultat före skatt</t>
  </si>
  <si>
    <t>Periodens resultat</t>
  </si>
  <si>
    <t>Övrigt totalresultat</t>
  </si>
  <si>
    <t>Poster som inte ska återföras i resultaträkningen</t>
  </si>
  <si>
    <t>Omvärdering av förmånsbestämda pensioner</t>
  </si>
  <si>
    <t>Skatt hänförligt till övrigt totalresultat</t>
  </si>
  <si>
    <t>Poster som senare kan återföras i resultaträkningen</t>
  </si>
  <si>
    <t>Omräkningsdifferenser</t>
  </si>
  <si>
    <t>Säkring av mässing</t>
  </si>
  <si>
    <t>Summa totalresultat hänförligt till moderföretagets aktieägare</t>
  </si>
  <si>
    <t>Resultat per aktie</t>
  </si>
  <si>
    <t>Resultat per aktie (kronor)</t>
  </si>
  <si>
    <t>Före och efter utspädning (kronor)</t>
  </si>
  <si>
    <t>TILLGÅNGAR</t>
  </si>
  <si>
    <t>Anläggningstillgångar</t>
  </si>
  <si>
    <t>Materiella anläggningstillgångar</t>
  </si>
  <si>
    <t>Finansiella anläggningstillgångar</t>
  </si>
  <si>
    <t>Uppskjutna skattefordringar</t>
  </si>
  <si>
    <t>Summa anläggningstillgångar</t>
  </si>
  <si>
    <t>Omsättningstillgångar</t>
  </si>
  <si>
    <t>Varulager</t>
  </si>
  <si>
    <t>Övriga omsättningstillgångar</t>
  </si>
  <si>
    <t>SUMMA TILLGÅNGAR</t>
  </si>
  <si>
    <t>EGET KAPITAL</t>
  </si>
  <si>
    <t>Eget kapital som kan hänföras till moderbolagets aktieägare</t>
  </si>
  <si>
    <t>Summa eget kapital</t>
  </si>
  <si>
    <t>SKULDER</t>
  </si>
  <si>
    <t>Långfristiga skulder</t>
  </si>
  <si>
    <t>Checkräkningskredit</t>
  </si>
  <si>
    <t>-</t>
  </si>
  <si>
    <t>Kortfristiga skulder</t>
  </si>
  <si>
    <t>SUMMA SKULDER OCH EGET KAPITAL</t>
  </si>
  <si>
    <t>Balansräkning - Helår</t>
  </si>
  <si>
    <t>Balansräkning - Kvartal</t>
  </si>
  <si>
    <t>Ingående balans 1 januari</t>
  </si>
  <si>
    <t>Nyemission</t>
  </si>
  <si>
    <t>Emissionsutgifter, netto</t>
  </si>
  <si>
    <t>Utdelning</t>
  </si>
  <si>
    <t>Totalresultat</t>
  </si>
  <si>
    <t>Utgående balans</t>
  </si>
  <si>
    <t>Förändring av rörelsekapital mm</t>
  </si>
  <si>
    <t>Kassaflöde från den löpande verksamheten</t>
  </si>
  <si>
    <t>Kassaflöde från investeringsverksamheten</t>
  </si>
  <si>
    <t>Kassaflöde efter investeringar</t>
  </si>
  <si>
    <t>Kassaflöde från finansieringsverksamheten</t>
  </si>
  <si>
    <t>Periodens kassaflöde</t>
  </si>
  <si>
    <t>Likvida medel vid periodens början</t>
  </si>
  <si>
    <t>Valutadifferens i likvida medel</t>
  </si>
  <si>
    <t>Likvida medel vid periodens slut</t>
  </si>
  <si>
    <t>Kassaflödesanalys - Helår</t>
  </si>
  <si>
    <t>Kassaflödesanalys - Kvartal</t>
  </si>
  <si>
    <t>Nyttjanderättstillgångar</t>
  </si>
  <si>
    <t>Resultaträkning - Helår</t>
  </si>
  <si>
    <t>Resultaträkning - Kvartal</t>
  </si>
  <si>
    <t>Resultaträkning - Delår</t>
  </si>
  <si>
    <t>Förändring  eget kapital - Helår</t>
  </si>
  <si>
    <t>2019</t>
  </si>
  <si>
    <t>Kvittningsemission</t>
  </si>
  <si>
    <t>Net sales</t>
  </si>
  <si>
    <t>Cost of sales</t>
  </si>
  <si>
    <t>Gross profit/loss</t>
  </si>
  <si>
    <t>Other operating income and expenses</t>
  </si>
  <si>
    <t>Operating profit/loss</t>
  </si>
  <si>
    <t>Financial items - net</t>
  </si>
  <si>
    <t>Profit/loss after financial items</t>
  </si>
  <si>
    <t>Tax</t>
  </si>
  <si>
    <t>Profit/loss for the period</t>
  </si>
  <si>
    <t>Other comprehensive income</t>
  </si>
  <si>
    <t>Exchange rate differences</t>
  </si>
  <si>
    <t>Hedge accounting of brass contracts</t>
  </si>
  <si>
    <t>Total comprehensive income attributable to Parent Company shareholders</t>
  </si>
  <si>
    <t>Earnings per share</t>
  </si>
  <si>
    <t>Before and after full conversion, SEK</t>
  </si>
  <si>
    <t>Items that will not be reclassified to profit or loss</t>
  </si>
  <si>
    <t>Items that may be reclassified subsequently to profit or loss</t>
  </si>
  <si>
    <t>Remeasurement of defined benefit pension plans</t>
  </si>
  <si>
    <t>Tax on items relating to other comprehensive income</t>
  </si>
  <si>
    <t>ASSETS</t>
  </si>
  <si>
    <t>Non-current assets</t>
  </si>
  <si>
    <t>Property, plant and equipment</t>
  </si>
  <si>
    <t>Financial assets</t>
  </si>
  <si>
    <t>Deferred tax assets</t>
  </si>
  <si>
    <t>Total non-current assets</t>
  </si>
  <si>
    <t>Current assets</t>
  </si>
  <si>
    <t>Inventories</t>
  </si>
  <si>
    <t>Other current assets</t>
  </si>
  <si>
    <t>TOTAL ASSETS</t>
  </si>
  <si>
    <t>EQUITY</t>
  </si>
  <si>
    <t>Total equity</t>
  </si>
  <si>
    <t>LIABILITIES</t>
  </si>
  <si>
    <t>Non-current liabilities</t>
  </si>
  <si>
    <t>Current liabilities</t>
  </si>
  <si>
    <t>TOTAL EQUITY AND LIABILITIES</t>
  </si>
  <si>
    <t>Overdraft</t>
  </si>
  <si>
    <t>Equity attributable to parent company shareholders</t>
  </si>
  <si>
    <t>Leased assets</t>
  </si>
  <si>
    <t>Dividend</t>
  </si>
  <si>
    <t>Closing equity</t>
  </si>
  <si>
    <t>Opening equity 1 January</t>
  </si>
  <si>
    <t>Set-off share issue</t>
  </si>
  <si>
    <t>New share issue</t>
  </si>
  <si>
    <t>Share issue costs</t>
  </si>
  <si>
    <t>Total comprehensive income</t>
  </si>
  <si>
    <t>Working capital changes</t>
  </si>
  <si>
    <t>Cash flow from operating activities</t>
  </si>
  <si>
    <t>Cash flow from investing activities</t>
  </si>
  <si>
    <t>Cash flow after investments</t>
  </si>
  <si>
    <t>Cash flow from financing activities</t>
  </si>
  <si>
    <t>Cash flow for the period</t>
  </si>
  <si>
    <t>Cash and cash equivalents at the end of the year</t>
  </si>
  <si>
    <t>Cash and cash equivalents at the beginning of the year</t>
  </si>
  <si>
    <t>Effect of exchange rate changes</t>
  </si>
  <si>
    <t>Income statement - Full year</t>
  </si>
  <si>
    <t>Income statement - YTD</t>
  </si>
  <si>
    <t>Balance sheet - Full year</t>
  </si>
  <si>
    <t>Cash flow - Full year</t>
  </si>
  <si>
    <t>Income statement - Quarterly</t>
  </si>
  <si>
    <t>Balance sheet - Quarterly</t>
  </si>
  <si>
    <t>Change in Equity - Full year</t>
  </si>
  <si>
    <t>Cash flow - Quarterly</t>
  </si>
  <si>
    <t>2020
Jan-Mar</t>
  </si>
  <si>
    <t xml:space="preserve">2019
Jan-Mar </t>
  </si>
  <si>
    <t>2018
Jan-Mar</t>
  </si>
  <si>
    <t>2019
Jan-Mar</t>
  </si>
  <si>
    <t>2019
Apr-Jun</t>
  </si>
  <si>
    <t>2018
Apr-Jun</t>
  </si>
  <si>
    <t xml:space="preserve">2019
Apr-Jun </t>
  </si>
  <si>
    <t>2019
Jul-Sep</t>
  </si>
  <si>
    <t>2018
Jul-Sep</t>
  </si>
  <si>
    <t xml:space="preserve">2019
Jul-Sep </t>
  </si>
  <si>
    <t>2019
Okt-Dec</t>
  </si>
  <si>
    <t xml:space="preserve">2018
Okt-Dec </t>
  </si>
  <si>
    <t>2019
Jan-Jun</t>
  </si>
  <si>
    <t>2018
Jan-Jun</t>
  </si>
  <si>
    <t>2019
Jan-Sep</t>
  </si>
  <si>
    <t>2018
Jan-Sep</t>
  </si>
  <si>
    <t>2019
Jan-Dec</t>
  </si>
  <si>
    <t>2018
Jan-Dec</t>
  </si>
  <si>
    <t>2020
31 Mar</t>
  </si>
  <si>
    <t>2019
31 Mar</t>
  </si>
  <si>
    <t>2018
31 Mar</t>
  </si>
  <si>
    <t>2019
31 Dec</t>
  </si>
  <si>
    <t>2018
31 Dec</t>
  </si>
  <si>
    <t>2019
30 Sep</t>
  </si>
  <si>
    <t>2018
30 Sep</t>
  </si>
  <si>
    <t>2019
30 Jun</t>
  </si>
  <si>
    <t>2018
30 Jun</t>
  </si>
  <si>
    <t>2020
Apr-jun</t>
  </si>
  <si>
    <t>2020
Apr-Jun</t>
  </si>
  <si>
    <t>2020
Jan-Jun</t>
  </si>
  <si>
    <t>2020
30 Jun</t>
  </si>
  <si>
    <t>2020
Jul-Sep</t>
  </si>
  <si>
    <t>2020
Jan-Sep</t>
  </si>
  <si>
    <t>2020
30 Sep</t>
  </si>
  <si>
    <t>2020</t>
  </si>
  <si>
    <t>2020
Jan-Dec</t>
  </si>
  <si>
    <t>2020
31 Dec</t>
  </si>
  <si>
    <t>2020
Okt-Dec</t>
  </si>
  <si>
    <t>2021
Jan-Mar</t>
  </si>
  <si>
    <t>2021
31 Mar</t>
  </si>
  <si>
    <t>EBITA</t>
  </si>
  <si>
    <t>Förvärvsrelaterade av- och nedskrivningar</t>
  </si>
  <si>
    <t>Amortisation from acquisitions</t>
  </si>
  <si>
    <t>2021
Apr-Jun</t>
  </si>
  <si>
    <t>2021
Jan-Jun</t>
  </si>
  <si>
    <t>2021
30 Jun</t>
  </si>
  <si>
    <t>2021
30 Sep</t>
  </si>
  <si>
    <t>2021
Jul-Sep</t>
  </si>
  <si>
    <t>2021 
Jul-Sep</t>
  </si>
  <si>
    <t>2021
Jan-Sep</t>
  </si>
  <si>
    <t>2021</t>
  </si>
  <si>
    <t>2021
Jan-Dec</t>
  </si>
  <si>
    <t>2021
31 Dec</t>
  </si>
  <si>
    <t/>
  </si>
  <si>
    <t>2021 
Okt-Dec</t>
  </si>
  <si>
    <t>2021
Okt-Dec</t>
  </si>
  <si>
    <t>2021
Oct-Dec</t>
  </si>
  <si>
    <t>2020
Oct-Dec</t>
  </si>
  <si>
    <t>2019
Oct-Dec</t>
  </si>
  <si>
    <t xml:space="preserve">2018
Oct-Dec </t>
  </si>
  <si>
    <t>2021 
Oct-Dec</t>
  </si>
  <si>
    <t>2022 
Jan-Mar</t>
  </si>
  <si>
    <t>2022
Jan-Mar</t>
  </si>
  <si>
    <t>2022
31 Mar</t>
  </si>
  <si>
    <t>2022
Jan-Jun</t>
  </si>
  <si>
    <t>2022
30 Jun</t>
  </si>
  <si>
    <t>2022 
April-Jun</t>
  </si>
  <si>
    <t>2022
 Juli-Sep</t>
  </si>
  <si>
    <t>2022
Jul-Sep</t>
  </si>
  <si>
    <t>2022
Jan-Sep</t>
  </si>
  <si>
    <t>2022
30 Sep</t>
  </si>
  <si>
    <t>2022</t>
  </si>
  <si>
    <t>2022
Okt-Dec</t>
  </si>
  <si>
    <t>2022
Jan-Dec</t>
  </si>
  <si>
    <t>2022
31 Dec</t>
  </si>
  <si>
    <t>2023 
Jan-Mar</t>
  </si>
  <si>
    <t>2023
Jan-Mar</t>
  </si>
  <si>
    <t>2023
31 Mar</t>
  </si>
  <si>
    <t>2022
Apr-Jun</t>
  </si>
  <si>
    <t>2023 
April-Jun</t>
  </si>
  <si>
    <t>2023
Jan-Jun</t>
  </si>
  <si>
    <t>2023
30 Jun</t>
  </si>
  <si>
    <t>Likvida medel</t>
  </si>
  <si>
    <t>Cash equivalents</t>
  </si>
  <si>
    <t>Förändring eget kapital - Delår</t>
  </si>
  <si>
    <t>Change in Equity - YTD</t>
  </si>
  <si>
    <t>2022
Oct-Dec</t>
  </si>
  <si>
    <t>Cash and cash equivalents at the beginning of the period</t>
  </si>
  <si>
    <t>Cash and cash equivalents at the end of the period</t>
  </si>
  <si>
    <t>2023 
Jul-Sep</t>
  </si>
  <si>
    <t>2023 
Apr-Jun</t>
  </si>
  <si>
    <t>2023
Jan-Sep</t>
  </si>
  <si>
    <t>2023
30 Sep</t>
  </si>
  <si>
    <t>Försäljningskostnader</t>
  </si>
  <si>
    <t>Administrations- och FoU-kostnader</t>
  </si>
  <si>
    <t>Skatt på periodens resultat</t>
  </si>
  <si>
    <t>Selling expenses</t>
  </si>
  <si>
    <t>Administration &amp; R&amp;D costs</t>
  </si>
  <si>
    <t>Goodwill</t>
  </si>
  <si>
    <t>Övriga immateriella anläggningstillgångar</t>
  </si>
  <si>
    <t>Summa omsättningstillgångar</t>
  </si>
  <si>
    <t>EGET KAPITAL OCH SKULDER</t>
  </si>
  <si>
    <t>Summa skulder</t>
  </si>
  <si>
    <t>Other intangible assets</t>
  </si>
  <si>
    <t>Total current assets</t>
  </si>
  <si>
    <t>EQUITY AND LIABILITEIS</t>
  </si>
  <si>
    <t>Total liabilities</t>
  </si>
  <si>
    <t>Betald skatt och ej likvidpåverkande poster</t>
  </si>
  <si>
    <t>Profit/Loss before tax</t>
  </si>
  <si>
    <t>Tax paid and items not affecting liquidity</t>
  </si>
  <si>
    <t>Antal aktier (tusen)</t>
  </si>
  <si>
    <t>Average no. of shares (thousand)</t>
  </si>
  <si>
    <t>Genomsnittligt antal aktier (tusen)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</si>
</sst>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#,##0.0"/>
    <numFmt numFmtId="166" formatCode="_(* #,##0.00_);_(* \(#,##0.00\);_(* &quot;-&quot;??_);_(@_)"/>
    <numFmt numFmtId="167" formatCode="#,##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8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horizontal="left"/>
    </xf>
    <xf numFmtId="0" fontId="3" fillId="0" borderId="0" applyNumberFormat="0" applyFill="0" applyBorder="0" applyProtection="0">
      <alignment horizontal="left"/>
    </xf>
    <xf numFmtId="49" fontId="4" fillId="0" borderId="1" applyFill="0" applyProtection="0">
      <alignment horizontal="left"/>
    </xf>
    <xf numFmtId="3" fontId="3" fillId="0" borderId="2" applyNumberFormat="0" applyFill="0" applyAlignment="0" applyProtection="0">
      <alignment horizontal="right" vertical="top"/>
    </xf>
    <xf numFmtId="49" fontId="4" fillId="0" borderId="1" applyFill="0" applyProtection="0">
      <alignment horizontal="right"/>
    </xf>
    <xf numFmtId="166" fontId="12" fillId="0" borderId="0" applyFont="0" applyFill="0" applyBorder="0" applyAlignment="0" applyProtection="0"/>
    <xf numFmtId="0" fontId="12" fillId="0" borderId="0"/>
  </cellStyleXfs>
  <cellXfs count="81">
    <xf numFmtId="0" fontId="0" fillId="0" borderId="0" xfId="0"/>
    <xf numFmtId="0" fontId="0" fillId="0" borderId="0" xfId="0" applyAlignment="1">
      <alignment horizontal="right"/>
    </xf>
    <xf numFmtId="165" fontId="0" fillId="0" borderId="0" xfId="0" applyNumberFormat="1"/>
    <xf numFmtId="165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right"/>
    </xf>
    <xf numFmtId="165" fontId="1" fillId="0" borderId="0" xfId="0" applyNumberFormat="1" applyFont="1" applyAlignment="1">
      <alignment horizontal="right"/>
    </xf>
    <xf numFmtId="3" fontId="1" fillId="0" borderId="2" xfId="0" applyNumberFormat="1" applyFont="1" applyBorder="1" applyAlignment="1">
      <alignment horizontal="left"/>
    </xf>
    <xf numFmtId="165" fontId="1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4" fontId="0" fillId="0" borderId="0" xfId="0" applyNumberFormat="1"/>
    <xf numFmtId="165" fontId="1" fillId="0" borderId="0" xfId="0" applyNumberFormat="1" applyFont="1"/>
    <xf numFmtId="0" fontId="5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/>
    </xf>
    <xf numFmtId="165" fontId="6" fillId="0" borderId="0" xfId="0" applyNumberFormat="1" applyFont="1"/>
    <xf numFmtId="165" fontId="7" fillId="0" borderId="1" xfId="0" applyNumberFormat="1" applyFont="1" applyBorder="1" applyAlignment="1">
      <alignment horizontal="right" wrapText="1"/>
    </xf>
    <xf numFmtId="165" fontId="6" fillId="0" borderId="0" xfId="0" applyNumberFormat="1" applyFont="1" applyAlignment="1">
      <alignment horizontal="right"/>
    </xf>
    <xf numFmtId="165" fontId="7" fillId="0" borderId="2" xfId="0" applyNumberFormat="1" applyFont="1" applyBorder="1" applyAlignment="1">
      <alignment horizontal="right"/>
    </xf>
    <xf numFmtId="165" fontId="7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6" fillId="0" borderId="0" xfId="0" applyFont="1"/>
    <xf numFmtId="49" fontId="7" fillId="0" borderId="1" xfId="0" applyNumberFormat="1" applyFont="1" applyBorder="1" applyAlignment="1">
      <alignment horizontal="right" wrapText="1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right"/>
    </xf>
    <xf numFmtId="164" fontId="7" fillId="0" borderId="2" xfId="0" applyNumberFormat="1" applyFont="1" applyBorder="1" applyAlignment="1">
      <alignment horizontal="right"/>
    </xf>
    <xf numFmtId="49" fontId="7" fillId="0" borderId="1" xfId="0" applyNumberFormat="1" applyFont="1" applyBorder="1" applyAlignment="1">
      <alignment horizontal="right"/>
    </xf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7" fillId="0" borderId="0" xfId="0" applyNumberFormat="1" applyFont="1" applyAlignment="1">
      <alignment horizontal="right"/>
    </xf>
    <xf numFmtId="165" fontId="9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left"/>
    </xf>
    <xf numFmtId="165" fontId="6" fillId="0" borderId="0" xfId="0" quotePrefix="1" applyNumberFormat="1" applyFont="1" applyAlignment="1">
      <alignment horizontal="right"/>
    </xf>
    <xf numFmtId="2" fontId="6" fillId="0" borderId="0" xfId="0" quotePrefix="1" applyNumberFormat="1" applyFont="1" applyAlignment="1">
      <alignment horizontal="right"/>
    </xf>
    <xf numFmtId="164" fontId="6" fillId="0" borderId="0" xfId="0" quotePrefix="1" applyNumberFormat="1" applyFont="1" applyAlignment="1">
      <alignment horizontal="right"/>
    </xf>
    <xf numFmtId="165" fontId="6" fillId="0" borderId="1" xfId="0" applyNumberFormat="1" applyFont="1" applyBorder="1" applyAlignment="1">
      <alignment horizontal="right"/>
    </xf>
    <xf numFmtId="165" fontId="11" fillId="0" borderId="0" xfId="0" applyNumberFormat="1" applyFont="1"/>
    <xf numFmtId="0" fontId="11" fillId="0" borderId="0" xfId="0" applyFont="1"/>
    <xf numFmtId="165" fontId="7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165" fontId="7" fillId="0" borderId="2" xfId="0" applyNumberFormat="1" applyFont="1" applyBorder="1" applyAlignment="1">
      <alignment horizontal="left"/>
    </xf>
    <xf numFmtId="3" fontId="7" fillId="0" borderId="0" xfId="0" applyNumberFormat="1" applyFont="1" applyAlignment="1">
      <alignment horizontal="left"/>
    </xf>
    <xf numFmtId="43" fontId="6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right"/>
    </xf>
    <xf numFmtId="165" fontId="8" fillId="0" borderId="0" xfId="0" applyNumberFormat="1" applyFont="1"/>
    <xf numFmtId="165" fontId="9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64" fontId="7" fillId="0" borderId="0" xfId="0" applyNumberFormat="1" applyFont="1" applyAlignment="1">
      <alignment horizontal="right"/>
    </xf>
    <xf numFmtId="4" fontId="6" fillId="0" borderId="0" xfId="0" applyNumberFormat="1" applyFont="1"/>
    <xf numFmtId="166" fontId="6" fillId="0" borderId="0" xfId="7" applyNumberFormat="1" applyFont="1"/>
    <xf numFmtId="0" fontId="7" fillId="0" borderId="0" xfId="0" applyFont="1" applyAlignment="1">
      <alignment horizontal="right"/>
    </xf>
    <xf numFmtId="0" fontId="7" fillId="0" borderId="0" xfId="0" applyFont="1"/>
    <xf numFmtId="165" fontId="7" fillId="0" borderId="0" xfId="0" applyNumberFormat="1" applyFont="1"/>
    <xf numFmtId="3" fontId="6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165" fontId="7" fillId="0" borderId="1" xfId="0" applyNumberFormat="1" applyFont="1" applyBorder="1" applyAlignment="1">
      <alignment horizontal="left"/>
    </xf>
    <xf numFmtId="3" fontId="7" fillId="0" borderId="2" xfId="0" applyNumberFormat="1" applyFont="1" applyBorder="1" applyAlignment="1">
      <alignment horizontal="left"/>
    </xf>
    <xf numFmtId="164" fontId="6" fillId="0" borderId="0" xfId="0" applyNumberFormat="1" applyFont="1" applyAlignment="1">
      <alignment horizontal="left"/>
    </xf>
    <xf numFmtId="167" fontId="6" fillId="0" borderId="0" xfId="0" applyNumberFormat="1" applyFont="1"/>
    <xf numFmtId="165" fontId="6" fillId="0" borderId="1" xfId="0" applyNumberFormat="1" applyFont="1" applyBorder="1" applyAlignment="1">
      <alignment horizontal="left"/>
    </xf>
    <xf numFmtId="3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left"/>
    </xf>
    <xf numFmtId="0" fontId="8" fillId="0" borderId="0" xfId="0" applyFont="1" applyAlignment="1">
      <alignment horizontal="right"/>
    </xf>
    <xf numFmtId="49" fontId="7" fillId="0" borderId="1" xfId="0" applyNumberFormat="1" applyFont="1" applyBorder="1" applyAlignment="1">
      <alignment horizontal="left"/>
    </xf>
    <xf numFmtId="3" fontId="6" fillId="0" borderId="1" xfId="0" applyNumberFormat="1" applyFont="1" applyBorder="1" applyAlignment="1">
      <alignment horizontal="left"/>
    </xf>
    <xf numFmtId="164" fontId="6" fillId="0" borderId="1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right"/>
    </xf>
    <xf numFmtId="165" fontId="7" fillId="0" borderId="3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left"/>
    </xf>
    <xf numFmtId="0" fontId="8" fillId="0" borderId="0" xfId="0" applyFont="1"/>
    <xf numFmtId="49" fontId="7" fillId="0" borderId="1" xfId="0" applyNumberFormat="1" applyFont="1" applyBorder="1"/>
    <xf numFmtId="3" fontId="6" fillId="0" borderId="0" xfId="0" applyNumberFormat="1" applyFont="1"/>
    <xf numFmtId="3" fontId="7" fillId="0" borderId="2" xfId="0" applyNumberFormat="1" applyFont="1" applyBorder="1"/>
    <xf numFmtId="164" fontId="6" fillId="0" borderId="0" xfId="0" applyNumberFormat="1" applyFont="1"/>
  </cellXfs>
  <cellStyles count="8">
    <cellStyle name="Normal" xfId="0" builtinId="0"/>
    <cellStyle name="Normal 4" xfId="7" xr:uid="{730D49A2-01D9-493D-A819-737D70D2093E}"/>
    <cellStyle name="Subheading" xfId="2" xr:uid="{00000000-0005-0000-0000-000001000000}"/>
    <cellStyle name="tableheading" xfId="1" xr:uid="{00000000-0005-0000-0000-000002000000}"/>
    <cellStyle name="th" xfId="5" xr:uid="{00000000-0005-0000-0000-000003000000}"/>
    <cellStyle name="th-left" xfId="3" xr:uid="{00000000-0005-0000-0000-000004000000}"/>
    <cellStyle name="tr-sum" xfId="4" xr:uid="{00000000-0005-0000-0000-000005000000}"/>
    <cellStyle name="Tusental 4" xfId="6" xr:uid="{5236E9D4-8819-417C-ACD2-B9D7D15950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workbookViewId="0">
      <selection activeCell="H5" sqref="H5"/>
    </sheetView>
  </sheetViews>
  <sheetFormatPr defaultColWidth="9.140625" defaultRowHeight="15" x14ac:dyDescent="0.25"/>
  <cols>
    <col min="1" max="1" width="57.7109375" style="2" bestFit="1" customWidth="1"/>
    <col min="2" max="2" width="9.140625" style="2" customWidth="1"/>
    <col min="3" max="3" width="9.140625" style="19" customWidth="1"/>
    <col min="4" max="6" width="9.140625" style="19"/>
    <col min="7" max="16384" width="9.140625" style="2"/>
  </cols>
  <sheetData>
    <row r="1" spans="1:6" ht="23.25" x14ac:dyDescent="0.35">
      <c r="A1" s="51" t="s">
        <v>60</v>
      </c>
      <c r="B1" s="51"/>
      <c r="C1" s="51"/>
    </row>
    <row r="2" spans="1:6" x14ac:dyDescent="0.25">
      <c r="A2" s="62" t="s">
        <v>0</v>
      </c>
      <c r="B2" s="32">
        <v>2022</v>
      </c>
      <c r="C2" s="32" t="s">
        <v>178</v>
      </c>
      <c r="D2" s="32" t="s">
        <v>162</v>
      </c>
      <c r="E2" s="32" t="s">
        <v>64</v>
      </c>
      <c r="F2" s="32" t="s">
        <v>1</v>
      </c>
    </row>
    <row r="3" spans="1:6" x14ac:dyDescent="0.25">
      <c r="A3" s="46" t="s">
        <v>2</v>
      </c>
      <c r="B3" s="21">
        <v>1925.6</v>
      </c>
      <c r="C3" s="21">
        <v>1824.8</v>
      </c>
      <c r="D3" s="21">
        <f>1536.79+0.04</f>
        <v>1536.83</v>
      </c>
      <c r="E3" s="21">
        <v>1313.5</v>
      </c>
      <c r="F3" s="21">
        <v>1138.0999999999999</v>
      </c>
    </row>
    <row r="4" spans="1:6" x14ac:dyDescent="0.25">
      <c r="A4" s="46" t="s">
        <v>3</v>
      </c>
      <c r="B4" s="21">
        <v>-1214.8</v>
      </c>
      <c r="C4" s="21">
        <v>-1121.4000000000001</v>
      </c>
      <c r="D4" s="21">
        <v>-984.1</v>
      </c>
      <c r="E4" s="21">
        <v>-865.6</v>
      </c>
      <c r="F4" s="21">
        <v>-759.8</v>
      </c>
    </row>
    <row r="5" spans="1:6" x14ac:dyDescent="0.25">
      <c r="A5" s="47" t="s">
        <v>4</v>
      </c>
      <c r="B5" s="22">
        <v>710.8</v>
      </c>
      <c r="C5" s="22">
        <v>703.5</v>
      </c>
      <c r="D5" s="22">
        <f>SUM(D3:D4)</f>
        <v>552.7299999999999</v>
      </c>
      <c r="E5" s="22">
        <f>SUM(E3:E4)</f>
        <v>447.9</v>
      </c>
      <c r="F5" s="22">
        <f>SUM(F3:F4)</f>
        <v>378.29999999999995</v>
      </c>
    </row>
    <row r="6" spans="1:6" x14ac:dyDescent="0.25">
      <c r="A6" s="46"/>
      <c r="B6" s="21"/>
      <c r="C6" s="21"/>
      <c r="D6" s="21"/>
      <c r="E6" s="21"/>
      <c r="F6" s="21"/>
    </row>
    <row r="7" spans="1:6" x14ac:dyDescent="0.25">
      <c r="A7" s="46" t="s">
        <v>221</v>
      </c>
      <c r="B7" s="21">
        <v>-317.39999999999998</v>
      </c>
      <c r="C7" s="21">
        <v>-264.89999999999998</v>
      </c>
      <c r="D7" s="21">
        <v>-250.3</v>
      </c>
      <c r="E7" s="21">
        <v>-244.1</v>
      </c>
      <c r="F7" s="21">
        <v>-230.3</v>
      </c>
    </row>
    <row r="8" spans="1:6" x14ac:dyDescent="0.25">
      <c r="A8" s="46" t="s">
        <v>222</v>
      </c>
      <c r="B8" s="21">
        <v>-119.30000000000001</v>
      </c>
      <c r="C8" s="21">
        <v>-102.6</v>
      </c>
      <c r="D8" s="21">
        <v>-97.9</v>
      </c>
      <c r="E8" s="21">
        <v>-84.9</v>
      </c>
      <c r="F8" s="21">
        <v>-77.400000000000006</v>
      </c>
    </row>
    <row r="9" spans="1:6" x14ac:dyDescent="0.25">
      <c r="A9" s="66" t="s">
        <v>5</v>
      </c>
      <c r="B9" s="42">
        <f>21.8-14.7</f>
        <v>7.1000000000000014</v>
      </c>
      <c r="C9" s="42">
        <v>2.9</v>
      </c>
      <c r="D9" s="42">
        <v>4</v>
      </c>
      <c r="E9" s="42">
        <f>5.7-0.04</f>
        <v>5.66</v>
      </c>
      <c r="F9" s="42">
        <v>10.7</v>
      </c>
    </row>
    <row r="10" spans="1:6" s="19" customFormat="1" x14ac:dyDescent="0.25">
      <c r="A10" s="45" t="s">
        <v>168</v>
      </c>
      <c r="B10" s="23">
        <v>281.2</v>
      </c>
      <c r="C10" s="23">
        <v>338.9</v>
      </c>
      <c r="D10" s="23">
        <v>208.52999999999989</v>
      </c>
      <c r="E10" s="23">
        <v>124.55999999999997</v>
      </c>
      <c r="F10" s="23">
        <v>81.29999999999994</v>
      </c>
    </row>
    <row r="11" spans="1:6" x14ac:dyDescent="0.25">
      <c r="A11" s="46"/>
      <c r="B11" s="21"/>
      <c r="C11" s="21"/>
      <c r="D11" s="21"/>
      <c r="E11" s="21"/>
      <c r="F11" s="21"/>
    </row>
    <row r="12" spans="1:6" x14ac:dyDescent="0.25">
      <c r="A12" s="46" t="s">
        <v>169</v>
      </c>
      <c r="B12" s="21">
        <v>-23.9</v>
      </c>
      <c r="C12" s="21">
        <v>-20.6</v>
      </c>
      <c r="D12" s="21">
        <v>-10.952</v>
      </c>
      <c r="E12" s="21">
        <v>-7.3650000000000002</v>
      </c>
      <c r="F12" s="49">
        <v>0</v>
      </c>
    </row>
    <row r="13" spans="1:6" x14ac:dyDescent="0.25">
      <c r="A13" s="47" t="s">
        <v>6</v>
      </c>
      <c r="B13" s="22">
        <v>257.3</v>
      </c>
      <c r="C13" s="22">
        <v>318.3</v>
      </c>
      <c r="D13" s="22">
        <f>D10+D12</f>
        <v>197.57799999999989</v>
      </c>
      <c r="E13" s="22">
        <f t="shared" ref="E13:F13" si="0">E10+E12</f>
        <v>117.19499999999998</v>
      </c>
      <c r="F13" s="22">
        <f t="shared" si="0"/>
        <v>81.29999999999994</v>
      </c>
    </row>
    <row r="14" spans="1:6" x14ac:dyDescent="0.25">
      <c r="A14" s="46" t="s">
        <v>7</v>
      </c>
      <c r="B14" s="21">
        <v>-5.7</v>
      </c>
      <c r="C14" s="21">
        <v>-10.4</v>
      </c>
      <c r="D14" s="21">
        <f>-65.406+0.04</f>
        <v>-65.366</v>
      </c>
      <c r="E14" s="21">
        <v>-2.74</v>
      </c>
      <c r="F14" s="21">
        <v>-2.5</v>
      </c>
    </row>
    <row r="15" spans="1:6" x14ac:dyDescent="0.25">
      <c r="A15" s="47" t="s">
        <v>8</v>
      </c>
      <c r="B15" s="22">
        <v>251.6</v>
      </c>
      <c r="C15" s="22">
        <v>307.89999999999998</v>
      </c>
      <c r="D15" s="22">
        <f>SUM(D13:D14)</f>
        <v>132.21199999999988</v>
      </c>
      <c r="E15" s="22">
        <f>SUM(E13:E14)</f>
        <v>114.45499999999998</v>
      </c>
      <c r="F15" s="22">
        <f>SUM(F13:F14)</f>
        <v>78.79999999999994</v>
      </c>
    </row>
    <row r="16" spans="1:6" x14ac:dyDescent="0.25">
      <c r="A16" s="45"/>
      <c r="B16" s="23"/>
      <c r="C16" s="23"/>
      <c r="D16" s="23"/>
      <c r="E16" s="23"/>
      <c r="F16" s="23"/>
    </row>
    <row r="17" spans="1:6" x14ac:dyDescent="0.25">
      <c r="A17" s="46" t="s">
        <v>223</v>
      </c>
      <c r="B17" s="21">
        <v>-58.1</v>
      </c>
      <c r="C17" s="21">
        <v>-70.7</v>
      </c>
      <c r="D17" s="21">
        <v>-45.564</v>
      </c>
      <c r="E17" s="21">
        <v>-27.44</v>
      </c>
      <c r="F17" s="21">
        <v>-16.600000000000001</v>
      </c>
    </row>
    <row r="18" spans="1:6" x14ac:dyDescent="0.25">
      <c r="A18" s="47" t="s">
        <v>9</v>
      </c>
      <c r="B18" s="22">
        <v>193.4</v>
      </c>
      <c r="C18" s="22">
        <v>237.3</v>
      </c>
      <c r="D18" s="22">
        <f>SUM(D15:D17)</f>
        <v>86.647999999999882</v>
      </c>
      <c r="E18" s="22">
        <f>SUM(E15:E17)</f>
        <v>87.014999999999986</v>
      </c>
      <c r="F18" s="22">
        <f>SUM(F15:F17)</f>
        <v>62.199999999999939</v>
      </c>
    </row>
    <row r="19" spans="1:6" x14ac:dyDescent="0.25">
      <c r="A19" s="45"/>
      <c r="B19" s="23"/>
      <c r="C19" s="23"/>
      <c r="D19" s="23"/>
      <c r="E19" s="23"/>
      <c r="F19" s="23"/>
    </row>
    <row r="20" spans="1:6" x14ac:dyDescent="0.25">
      <c r="A20" s="45" t="s">
        <v>10</v>
      </c>
      <c r="B20" s="23"/>
      <c r="C20" s="21"/>
      <c r="D20" s="21"/>
      <c r="E20" s="21"/>
      <c r="F20" s="21"/>
    </row>
    <row r="21" spans="1:6" x14ac:dyDescent="0.25">
      <c r="A21" s="45" t="s">
        <v>11</v>
      </c>
      <c r="B21" s="23"/>
      <c r="C21" s="21"/>
      <c r="D21" s="21"/>
      <c r="E21" s="21"/>
      <c r="F21" s="21"/>
    </row>
    <row r="22" spans="1:6" x14ac:dyDescent="0.25">
      <c r="A22" s="46" t="s">
        <v>12</v>
      </c>
      <c r="B22" s="21">
        <v>68.8</v>
      </c>
      <c r="C22" s="21">
        <v>-6.7</v>
      </c>
      <c r="D22" s="21">
        <v>-2.8690000000000002</v>
      </c>
      <c r="E22" s="21">
        <v>-27.2</v>
      </c>
      <c r="F22" s="21">
        <v>-3.1</v>
      </c>
    </row>
    <row r="23" spans="1:6" x14ac:dyDescent="0.25">
      <c r="A23" s="46" t="s">
        <v>13</v>
      </c>
      <c r="B23" s="21">
        <v>-14.2</v>
      </c>
      <c r="C23" s="21">
        <v>1.4</v>
      </c>
      <c r="D23" s="21">
        <v>0.56299999999999994</v>
      </c>
      <c r="E23" s="21">
        <v>5.4</v>
      </c>
      <c r="F23" s="21">
        <v>0.5</v>
      </c>
    </row>
    <row r="24" spans="1:6" x14ac:dyDescent="0.25">
      <c r="A24" s="45" t="s">
        <v>14</v>
      </c>
      <c r="B24" s="23"/>
      <c r="C24" s="21" t="s">
        <v>181</v>
      </c>
      <c r="D24" s="21"/>
      <c r="E24" s="21"/>
      <c r="F24" s="21"/>
    </row>
    <row r="25" spans="1:6" x14ac:dyDescent="0.25">
      <c r="A25" s="46" t="s">
        <v>15</v>
      </c>
      <c r="B25" s="21">
        <v>54.9</v>
      </c>
      <c r="C25" s="21">
        <v>17.8</v>
      </c>
      <c r="D25" s="21">
        <v>-18.692</v>
      </c>
      <c r="E25" s="21">
        <v>-6.7</v>
      </c>
      <c r="F25" s="21">
        <v>5.4</v>
      </c>
    </row>
    <row r="26" spans="1:6" x14ac:dyDescent="0.25">
      <c r="A26" s="46" t="s">
        <v>16</v>
      </c>
      <c r="B26" s="21">
        <v>-5.3</v>
      </c>
      <c r="C26" s="21">
        <v>1.9</v>
      </c>
      <c r="D26" s="21">
        <v>2.2999999999999998</v>
      </c>
      <c r="E26" s="21">
        <v>1.3</v>
      </c>
      <c r="F26" s="21">
        <v>-3.8</v>
      </c>
    </row>
    <row r="27" spans="1:6" x14ac:dyDescent="0.25">
      <c r="A27" s="46" t="s">
        <v>13</v>
      </c>
      <c r="B27" s="21">
        <v>1.1000000000000001</v>
      </c>
      <c r="C27" s="21">
        <v>-0.4</v>
      </c>
      <c r="D27" s="21">
        <v>-0.51900000000000002</v>
      </c>
      <c r="E27" s="21">
        <v>-0.26</v>
      </c>
      <c r="F27" s="21">
        <v>0.8</v>
      </c>
    </row>
    <row r="28" spans="1:6" x14ac:dyDescent="0.25">
      <c r="A28" s="47" t="s">
        <v>17</v>
      </c>
      <c r="B28" s="22">
        <v>298.7</v>
      </c>
      <c r="C28" s="22">
        <v>251.3</v>
      </c>
      <c r="D28" s="22">
        <f t="shared" ref="D28" si="1">SUM(D18:D27)</f>
        <v>67.430999999999884</v>
      </c>
      <c r="E28" s="22">
        <f t="shared" ref="E28:F28" si="2">SUM(E18:E27)</f>
        <v>59.554999999999986</v>
      </c>
      <c r="F28" s="22">
        <f t="shared" si="2"/>
        <v>61.999999999999943</v>
      </c>
    </row>
    <row r="29" spans="1:6" x14ac:dyDescent="0.25">
      <c r="A29" s="45"/>
      <c r="B29" s="23"/>
      <c r="C29" s="23"/>
      <c r="D29" s="23"/>
      <c r="E29" s="23"/>
      <c r="F29" s="23"/>
    </row>
    <row r="30" spans="1:6" x14ac:dyDescent="0.25">
      <c r="A30" s="45" t="s">
        <v>18</v>
      </c>
      <c r="B30" s="23"/>
      <c r="C30" s="21"/>
      <c r="D30" s="21"/>
      <c r="E30" s="21"/>
      <c r="F30" s="21"/>
    </row>
    <row r="31" spans="1:6" x14ac:dyDescent="0.25">
      <c r="A31" s="46" t="s">
        <v>19</v>
      </c>
      <c r="B31" s="24">
        <v>4.57</v>
      </c>
      <c r="C31" s="24">
        <v>16.862725492440308</v>
      </c>
      <c r="D31" s="24">
        <v>6.2361858426980685</v>
      </c>
      <c r="E31" s="24">
        <v>6.332843442602317</v>
      </c>
      <c r="F31" s="24">
        <v>4.6241051386750573</v>
      </c>
    </row>
    <row r="32" spans="1:6" x14ac:dyDescent="0.25">
      <c r="A32" s="46" t="s">
        <v>238</v>
      </c>
      <c r="B32" s="67">
        <v>42310.430999999997</v>
      </c>
      <c r="C32" s="67">
        <v>14070.309043835601</v>
      </c>
      <c r="D32" s="67">
        <v>13887.293</v>
      </c>
      <c r="E32" s="67">
        <v>13741.9144794521</v>
      </c>
      <c r="F32" s="67">
        <v>13445.1</v>
      </c>
    </row>
  </sheetData>
  <pageMargins left="0.7" right="0.7" top="0.75" bottom="0.75" header="0.3" footer="0.3"/>
  <pageSetup paperSize="9" orientation="portrait" r:id="rId1"/>
  <ignoredErrors>
    <ignoredError sqref="F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 tint="0.499984740745262"/>
  </sheetPr>
  <dimension ref="A1:X32"/>
  <sheetViews>
    <sheetView workbookViewId="0">
      <selection activeCell="H41" sqref="H40:I41"/>
    </sheetView>
  </sheetViews>
  <sheetFormatPr defaultRowHeight="15" x14ac:dyDescent="0.25"/>
  <cols>
    <col min="1" max="1" width="55.140625" bestFit="1" customWidth="1"/>
    <col min="2" max="3" width="11.42578125" style="25" customWidth="1"/>
    <col min="4" max="4" width="11.42578125" customWidth="1"/>
    <col min="5" max="6" width="11.5703125" customWidth="1"/>
    <col min="7" max="19" width="11.5703125" style="25" customWidth="1"/>
    <col min="20" max="20" width="11.5703125" customWidth="1"/>
  </cols>
  <sheetData>
    <row r="1" spans="1:24" ht="23.25" x14ac:dyDescent="0.35">
      <c r="A1" s="27" t="s">
        <v>125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5"/>
      <c r="V1" s="25"/>
      <c r="W1" s="25"/>
      <c r="X1" s="25"/>
    </row>
    <row r="2" spans="1:24" ht="30" x14ac:dyDescent="0.25">
      <c r="A2" s="70" t="s">
        <v>0</v>
      </c>
      <c r="B2" s="26" t="s">
        <v>220</v>
      </c>
      <c r="C2" s="26" t="s">
        <v>209</v>
      </c>
      <c r="D2" s="26" t="s">
        <v>205</v>
      </c>
      <c r="E2" s="26" t="s">
        <v>202</v>
      </c>
      <c r="F2" s="26" t="s">
        <v>198</v>
      </c>
      <c r="G2" s="26" t="s">
        <v>193</v>
      </c>
      <c r="H2" s="26" t="s">
        <v>191</v>
      </c>
      <c r="I2" s="26" t="s">
        <v>180</v>
      </c>
      <c r="J2" s="26" t="s">
        <v>174</v>
      </c>
      <c r="K2" s="26" t="s">
        <v>173</v>
      </c>
      <c r="L2" s="26" t="s">
        <v>167</v>
      </c>
      <c r="M2" s="26" t="s">
        <v>164</v>
      </c>
      <c r="N2" s="26" t="s">
        <v>161</v>
      </c>
      <c r="O2" s="26" t="s">
        <v>158</v>
      </c>
      <c r="P2" s="26" t="s">
        <v>146</v>
      </c>
      <c r="Q2" s="26" t="s">
        <v>149</v>
      </c>
      <c r="R2" s="26" t="s">
        <v>151</v>
      </c>
      <c r="S2" s="26" t="s">
        <v>153</v>
      </c>
      <c r="T2" s="26" t="s">
        <v>147</v>
      </c>
      <c r="U2" s="26" t="s">
        <v>150</v>
      </c>
      <c r="V2" s="26" t="s">
        <v>152</v>
      </c>
      <c r="W2" s="26" t="s">
        <v>154</v>
      </c>
      <c r="X2" s="26" t="s">
        <v>148</v>
      </c>
    </row>
    <row r="3" spans="1:24" x14ac:dyDescent="0.25">
      <c r="A3" s="28" t="s">
        <v>85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34"/>
      <c r="V3" s="34"/>
      <c r="W3" s="34"/>
      <c r="X3" s="34"/>
    </row>
    <row r="4" spans="1:24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4"/>
      <c r="V4" s="34"/>
      <c r="W4" s="34"/>
      <c r="X4" s="34"/>
    </row>
    <row r="5" spans="1:24" x14ac:dyDescent="0.25">
      <c r="A5" s="28" t="s">
        <v>86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34"/>
      <c r="V5" s="34"/>
      <c r="W5" s="34"/>
      <c r="X5" s="34"/>
    </row>
    <row r="6" spans="1:24" x14ac:dyDescent="0.25">
      <c r="A6" s="29" t="s">
        <v>226</v>
      </c>
      <c r="B6" s="21">
        <f>'Balansräkning-3M'!B6</f>
        <v>295.89999999999998</v>
      </c>
      <c r="C6" s="21">
        <f>'Balansräkning-3M'!C6</f>
        <v>301.5</v>
      </c>
      <c r="D6" s="21">
        <f>'Balansräkning-3M'!D6</f>
        <v>291.39999999999998</v>
      </c>
      <c r="E6" s="21">
        <f>'Balansräkning-3M'!E6</f>
        <v>288.60000000000002</v>
      </c>
      <c r="F6" s="21">
        <f>'Balansräkning-3M'!F6</f>
        <v>279.5</v>
      </c>
      <c r="G6" s="21">
        <f>'Balansräkning-3M'!G6</f>
        <v>276.60000000000002</v>
      </c>
      <c r="H6" s="21">
        <f>'Balansräkning-3M'!H6</f>
        <v>271.39999999999998</v>
      </c>
      <c r="I6" s="21">
        <f>'Balansräkning-3M'!I6</f>
        <v>270.10000000000002</v>
      </c>
      <c r="J6" s="21">
        <f>'Balansräkning-3M'!J6</f>
        <v>268.2</v>
      </c>
      <c r="K6" s="21">
        <f>'Balansräkning-3M'!K6</f>
        <v>267.39999999999998</v>
      </c>
      <c r="L6" s="21">
        <f>'Balansräkning-3M'!L6</f>
        <v>269.60000000000002</v>
      </c>
      <c r="M6" s="21">
        <f>'Balansräkning-3M'!M6</f>
        <v>216.7</v>
      </c>
      <c r="N6" s="21">
        <f>'Balansräkning-3M'!N6</f>
        <v>222.8</v>
      </c>
      <c r="O6" s="21">
        <f>'Balansräkning-3M'!O6</f>
        <v>222</v>
      </c>
      <c r="P6" s="21">
        <f>'Balansräkning-3M'!P6</f>
        <v>229.4</v>
      </c>
      <c r="Q6" s="21">
        <f>'Balansräkning-3M'!Q6</f>
        <v>221.4</v>
      </c>
      <c r="R6" s="21">
        <f>'Balansräkning-3M'!R6</f>
        <v>225</v>
      </c>
      <c r="S6" s="21">
        <f>'Balansräkning-3M'!S6</f>
        <v>223</v>
      </c>
      <c r="T6" s="21">
        <f>'Balansräkning-3M'!T6</f>
        <v>119.6</v>
      </c>
      <c r="U6" s="21">
        <f>'Balansräkning-3M'!U6</f>
        <v>119.2</v>
      </c>
      <c r="V6" s="21">
        <f>'Balansräkning-3M'!V6</f>
        <v>119.3</v>
      </c>
      <c r="W6" s="21">
        <f>'Balansräkning-3M'!W6</f>
        <v>119.6</v>
      </c>
      <c r="X6" s="21">
        <f>'Balansräkning-3M'!X6</f>
        <v>119.3</v>
      </c>
    </row>
    <row r="7" spans="1:24" x14ac:dyDescent="0.25">
      <c r="A7" s="29" t="s">
        <v>231</v>
      </c>
      <c r="B7" s="21">
        <f>'Balansräkning-3M'!B7</f>
        <v>258.60000000000002</v>
      </c>
      <c r="C7" s="21">
        <f>'Balansräkning-3M'!C7</f>
        <v>272.2</v>
      </c>
      <c r="D7" s="21">
        <f>'Balansräkning-3M'!D7</f>
        <v>263.39999999999998</v>
      </c>
      <c r="E7" s="21">
        <f>'Balansräkning-3M'!E7</f>
        <v>265.89999999999998</v>
      </c>
      <c r="F7" s="21">
        <f>'Balansräkning-3M'!F7</f>
        <v>260.2</v>
      </c>
      <c r="G7" s="21">
        <f>'Balansräkning-3M'!G7</f>
        <v>262.2</v>
      </c>
      <c r="H7" s="21">
        <f>'Balansräkning-3M'!H7</f>
        <v>261.10000000000002</v>
      </c>
      <c r="I7" s="21">
        <f>'Balansräkning-3M'!I7</f>
        <v>264.8</v>
      </c>
      <c r="J7" s="21">
        <f>'Balansräkning-3M'!J7</f>
        <v>264.60000000000002</v>
      </c>
      <c r="K7" s="21">
        <f>'Balansräkning-3M'!K7</f>
        <v>268.2</v>
      </c>
      <c r="L7" s="21">
        <f>'Balansräkning-3M'!L7</f>
        <v>274.60000000000002</v>
      </c>
      <c r="M7" s="21">
        <f>'Balansräkning-3M'!M7</f>
        <v>147.30000000000001</v>
      </c>
      <c r="N7" s="21">
        <f>'Balansräkning-3M'!N7</f>
        <v>157.80000000000001</v>
      </c>
      <c r="O7" s="21">
        <f>'Balansräkning-3M'!O7</f>
        <v>161.69999999999999</v>
      </c>
      <c r="P7" s="21">
        <f>'Balansräkning-3M'!P7</f>
        <v>173.6</v>
      </c>
      <c r="Q7" s="21">
        <f>'Balansräkning-3M'!Q7</f>
        <v>170.3</v>
      </c>
      <c r="R7" s="21">
        <f>'Balansräkning-3M'!R7</f>
        <v>178.6</v>
      </c>
      <c r="S7" s="21">
        <f>'Balansräkning-3M'!S7</f>
        <v>181.7</v>
      </c>
      <c r="T7" s="21">
        <f>'Balansräkning-3M'!T7</f>
        <v>84.6</v>
      </c>
      <c r="U7" s="21">
        <f>'Balansräkning-3M'!U7</f>
        <v>87.6</v>
      </c>
      <c r="V7" s="21">
        <f>'Balansräkning-3M'!V7</f>
        <v>89.8</v>
      </c>
      <c r="W7" s="21">
        <f>'Balansräkning-3M'!W7</f>
        <v>93.8</v>
      </c>
      <c r="X7" s="21">
        <f>'Balansräkning-3M'!X7</f>
        <v>93.1</v>
      </c>
    </row>
    <row r="8" spans="1:24" x14ac:dyDescent="0.25">
      <c r="A8" s="60" t="s">
        <v>87</v>
      </c>
      <c r="B8" s="21">
        <f>'Balansräkning-3M'!B8</f>
        <v>175</v>
      </c>
      <c r="C8" s="21">
        <f>'Balansräkning-3M'!C8</f>
        <v>173.9</v>
      </c>
      <c r="D8" s="21">
        <f>'Balansräkning-3M'!D8</f>
        <v>174.2</v>
      </c>
      <c r="E8" s="21">
        <f>'Balansräkning-3M'!E8</f>
        <v>166.7</v>
      </c>
      <c r="F8" s="21">
        <f>'Balansräkning-3M'!F8</f>
        <v>157.6</v>
      </c>
      <c r="G8" s="21">
        <f>'Balansräkning-3M'!G8</f>
        <v>150</v>
      </c>
      <c r="H8" s="21">
        <f>'Balansräkning-3M'!H8</f>
        <v>143.9</v>
      </c>
      <c r="I8" s="21">
        <f>'Balansräkning-3M'!I8</f>
        <v>138.5</v>
      </c>
      <c r="J8" s="21">
        <f>'Balansräkning-3M'!J8</f>
        <v>138.30000000000001</v>
      </c>
      <c r="K8" s="21">
        <f>'Balansräkning-3M'!K8</f>
        <v>137.9</v>
      </c>
      <c r="L8" s="21">
        <f>'Balansräkning-3M'!L8</f>
        <v>137.422</v>
      </c>
      <c r="M8" s="21">
        <f>'Balansräkning-3M'!M8</f>
        <v>135.30000000000001</v>
      </c>
      <c r="N8" s="21">
        <f>'Balansräkning-3M'!N8</f>
        <v>131.1</v>
      </c>
      <c r="O8" s="21">
        <f>'Balansräkning-3M'!O8</f>
        <v>128.80000000000001</v>
      </c>
      <c r="P8" s="21">
        <f>'Balansräkning-3M'!P8</f>
        <v>130.6</v>
      </c>
      <c r="Q8" s="21">
        <f>'Balansräkning-3M'!Q8</f>
        <v>128.4</v>
      </c>
      <c r="R8" s="21">
        <f>'Balansräkning-3M'!R8</f>
        <v>132.84</v>
      </c>
      <c r="S8" s="21">
        <f>'Balansräkning-3M'!S8</f>
        <v>132.66</v>
      </c>
      <c r="T8" s="21">
        <f>'Balansräkning-3M'!T8</f>
        <v>122.6</v>
      </c>
      <c r="U8" s="21">
        <f>'Balansräkning-3M'!U8</f>
        <v>131.76000000000002</v>
      </c>
      <c r="V8" s="21">
        <f>'Balansräkning-3M'!V8</f>
        <v>136.69999999999999</v>
      </c>
      <c r="W8" s="21">
        <f>'Balansräkning-3M'!W8</f>
        <v>142.19999999999999</v>
      </c>
      <c r="X8" s="21">
        <f>'Balansräkning-3M'!X8</f>
        <v>147.93899999999999</v>
      </c>
    </row>
    <row r="9" spans="1:24" x14ac:dyDescent="0.25">
      <c r="A9" s="60" t="s">
        <v>103</v>
      </c>
      <c r="B9" s="21">
        <f>'Balansräkning-3M'!B9</f>
        <v>88.1</v>
      </c>
      <c r="C9" s="21">
        <f>'Balansräkning-3M'!C9</f>
        <v>90.5</v>
      </c>
      <c r="D9" s="21">
        <f>'Balansräkning-3M'!D9</f>
        <v>92.9</v>
      </c>
      <c r="E9" s="21">
        <f>'Balansräkning-3M'!E9</f>
        <v>88.7</v>
      </c>
      <c r="F9" s="21">
        <f>'Balansräkning-3M'!F9</f>
        <v>41.7</v>
      </c>
      <c r="G9" s="21">
        <f>'Balansräkning-3M'!G9</f>
        <v>47.2</v>
      </c>
      <c r="H9" s="21">
        <f>'Balansräkning-3M'!H9</f>
        <v>43</v>
      </c>
      <c r="I9" s="21">
        <f>'Balansräkning-3M'!I9</f>
        <v>43.6</v>
      </c>
      <c r="J9" s="21">
        <f>'Balansräkning-3M'!J9</f>
        <v>46.9</v>
      </c>
      <c r="K9" s="21">
        <f>'Balansräkning-3M'!K9</f>
        <v>47.6</v>
      </c>
      <c r="L9" s="21">
        <f>'Balansräkning-3M'!L9</f>
        <v>51.1</v>
      </c>
      <c r="M9" s="21">
        <f>'Balansräkning-3M'!M9</f>
        <v>47.823999999999998</v>
      </c>
      <c r="N9" s="21">
        <f>'Balansräkning-3M'!N9</f>
        <v>37</v>
      </c>
      <c r="O9" s="21">
        <f>'Balansräkning-3M'!O9</f>
        <v>39.799999999999997</v>
      </c>
      <c r="P9" s="21">
        <f>'Balansräkning-3M'!P9</f>
        <v>44</v>
      </c>
      <c r="Q9" s="21">
        <f>'Balansräkning-3M'!Q9</f>
        <v>46.9</v>
      </c>
      <c r="R9" s="21">
        <f>'Balansräkning-3M'!R9</f>
        <v>59.5</v>
      </c>
      <c r="S9" s="21">
        <f>'Balansräkning-3M'!S9</f>
        <v>63.3</v>
      </c>
      <c r="T9" s="21">
        <f>'Balansräkning-3M'!T9</f>
        <v>52.9</v>
      </c>
      <c r="U9" s="21" t="str">
        <f>'Balansräkning-3M'!U9</f>
        <v>-</v>
      </c>
      <c r="V9" s="21" t="str">
        <f>'Balansräkning-3M'!V9</f>
        <v>-</v>
      </c>
      <c r="W9" s="21" t="str">
        <f>'Balansräkning-3M'!W9</f>
        <v>-</v>
      </c>
      <c r="X9" s="21" t="str">
        <f>'Balansräkning-3M'!X9</f>
        <v>-</v>
      </c>
    </row>
    <row r="10" spans="1:24" x14ac:dyDescent="0.25">
      <c r="A10" s="60" t="s">
        <v>88</v>
      </c>
      <c r="B10" s="21">
        <f>'Balansräkning-3M'!B10</f>
        <v>4.0999999999999996</v>
      </c>
      <c r="C10" s="21">
        <f>'Balansräkning-3M'!C10</f>
        <v>4.2</v>
      </c>
      <c r="D10" s="21">
        <f>'Balansräkning-3M'!D10</f>
        <v>4.0999999999999996</v>
      </c>
      <c r="E10" s="21">
        <f>'Balansräkning-3M'!E10</f>
        <v>4.0999999999999996</v>
      </c>
      <c r="F10" s="21">
        <f>'Balansräkning-3M'!F10</f>
        <v>4.2</v>
      </c>
      <c r="G10" s="21">
        <f>'Balansräkning-3M'!G10</f>
        <v>4.0999999999999996</v>
      </c>
      <c r="H10" s="21">
        <f>'Balansräkning-3M'!H10</f>
        <v>4</v>
      </c>
      <c r="I10" s="21">
        <f>'Balansräkning-3M'!I10</f>
        <v>4</v>
      </c>
      <c r="J10" s="21">
        <f>'Balansräkning-3M'!J10</f>
        <v>3.7</v>
      </c>
      <c r="K10" s="21">
        <f>'Balansräkning-3M'!K10</f>
        <v>3.5019999999999998</v>
      </c>
      <c r="L10" s="21">
        <f>'Balansräkning-3M'!L10</f>
        <v>3.5019999999999998</v>
      </c>
      <c r="M10" s="21">
        <f>'Balansräkning-3M'!M10</f>
        <v>4.4779999999999998</v>
      </c>
      <c r="N10" s="21">
        <f>'Balansräkning-3M'!N10</f>
        <v>5</v>
      </c>
      <c r="O10" s="21">
        <f>'Balansräkning-3M'!O10</f>
        <v>4.6399999999999997</v>
      </c>
      <c r="P10" s="21">
        <f>'Balansräkning-3M'!P10</f>
        <v>4.8</v>
      </c>
      <c r="Q10" s="21">
        <f>'Balansräkning-3M'!Q10</f>
        <v>3.4</v>
      </c>
      <c r="R10" s="21">
        <f>'Balansräkning-3M'!R10</f>
        <v>15.1</v>
      </c>
      <c r="S10" s="21">
        <f>'Balansräkning-3M'!S10</f>
        <v>3.9</v>
      </c>
      <c r="T10" s="21">
        <f>'Balansräkning-3M'!T10</f>
        <v>3.8</v>
      </c>
      <c r="U10" s="21">
        <f>'Balansräkning-3M'!U10</f>
        <v>3.8</v>
      </c>
      <c r="V10" s="21">
        <f>'Balansräkning-3M'!V10</f>
        <v>4.2</v>
      </c>
      <c r="W10" s="21">
        <f>'Balansräkning-3M'!W10</f>
        <v>4.1529999999999996</v>
      </c>
      <c r="X10" s="21">
        <f>'Balansräkning-3M'!X10</f>
        <v>4.1529999999999996</v>
      </c>
    </row>
    <row r="11" spans="1:24" x14ac:dyDescent="0.25">
      <c r="A11" s="60" t="s">
        <v>89</v>
      </c>
      <c r="B11" s="21">
        <f>'Balansräkning-3M'!B11</f>
        <v>2.7</v>
      </c>
      <c r="C11" s="21">
        <f>'Balansräkning-3M'!C11</f>
        <v>4.2</v>
      </c>
      <c r="D11" s="21">
        <f>'Balansräkning-3M'!D11</f>
        <v>4.3</v>
      </c>
      <c r="E11" s="21">
        <f>'Balansräkning-3M'!E11</f>
        <v>7.6</v>
      </c>
      <c r="F11" s="21">
        <f>'Balansräkning-3M'!F11</f>
        <v>10.4</v>
      </c>
      <c r="G11" s="21">
        <f>'Balansräkning-3M'!G11</f>
        <v>17.100000000000001</v>
      </c>
      <c r="H11" s="21">
        <f>'Balansräkning-3M'!H11</f>
        <v>24.1</v>
      </c>
      <c r="I11" s="21">
        <f>'Balansräkning-3M'!I11</f>
        <v>25</v>
      </c>
      <c r="J11" s="21">
        <f>'Balansräkning-3M'!J11</f>
        <v>22.9</v>
      </c>
      <c r="K11" s="21">
        <f>'Balansräkning-3M'!K11</f>
        <v>23</v>
      </c>
      <c r="L11" s="21">
        <f>'Balansräkning-3M'!L11</f>
        <v>24.896999999999998</v>
      </c>
      <c r="M11" s="21">
        <f>'Balansräkning-3M'!M11</f>
        <v>26.672999999999998</v>
      </c>
      <c r="N11" s="21">
        <f>'Balansräkning-3M'!N11</f>
        <v>26.6</v>
      </c>
      <c r="O11" s="21">
        <f>'Balansräkning-3M'!O11</f>
        <v>26.84</v>
      </c>
      <c r="P11" s="21">
        <f>'Balansräkning-3M'!P11</f>
        <v>28.3</v>
      </c>
      <c r="Q11" s="21">
        <f>'Balansräkning-3M'!Q11</f>
        <v>27.6</v>
      </c>
      <c r="R11" s="21">
        <f>'Balansräkning-3M'!R11</f>
        <v>27.3</v>
      </c>
      <c r="S11" s="21">
        <f>'Balansräkning-3M'!S11</f>
        <v>25.9</v>
      </c>
      <c r="T11" s="21">
        <f>'Balansräkning-3M'!T11</f>
        <v>22.7</v>
      </c>
      <c r="U11" s="21">
        <f>'Balansräkning-3M'!U11</f>
        <v>25.1</v>
      </c>
      <c r="V11" s="21">
        <f>'Balansräkning-3M'!V11</f>
        <v>23</v>
      </c>
      <c r="W11" s="21">
        <f>'Balansräkning-3M'!W11</f>
        <v>24.3</v>
      </c>
      <c r="X11" s="21">
        <f>'Balansräkning-3M'!X11</f>
        <v>24.100999999999999</v>
      </c>
    </row>
    <row r="12" spans="1:24" x14ac:dyDescent="0.25">
      <c r="A12" s="63" t="s">
        <v>90</v>
      </c>
      <c r="B12" s="22">
        <f>'Balansräkning-3M'!B12</f>
        <v>824.5</v>
      </c>
      <c r="C12" s="22">
        <f>'Balansräkning-3M'!C12</f>
        <v>846.6</v>
      </c>
      <c r="D12" s="22">
        <f>'Balansräkning-3M'!D12</f>
        <v>830.19999999999993</v>
      </c>
      <c r="E12" s="22">
        <f>'Balansräkning-3M'!E12</f>
        <v>821.60000000000014</v>
      </c>
      <c r="F12" s="22">
        <f>'Balansräkning-3M'!F12</f>
        <v>753.5</v>
      </c>
      <c r="G12" s="22">
        <f>'Balansräkning-3M'!G12</f>
        <v>757.1</v>
      </c>
      <c r="H12" s="22">
        <f>'Balansräkning-3M'!H12</f>
        <v>747.4</v>
      </c>
      <c r="I12" s="22">
        <f>'Balansräkning-3M'!I12</f>
        <v>746</v>
      </c>
      <c r="J12" s="22">
        <f>'Balansräkning-3M'!J12</f>
        <v>744.59999999999991</v>
      </c>
      <c r="K12" s="22">
        <f>'Balansräkning-3M'!K12</f>
        <v>747.60199999999986</v>
      </c>
      <c r="L12" s="22">
        <f>'Balansräkning-3M'!L12</f>
        <v>761.101</v>
      </c>
      <c r="M12" s="22">
        <f>'Balansräkning-3M'!M12</f>
        <v>578.27799999999991</v>
      </c>
      <c r="N12" s="22">
        <f>'Balansräkning-3M'!N12</f>
        <v>580.30000000000007</v>
      </c>
      <c r="O12" s="22">
        <f>'Balansräkning-3M'!O12</f>
        <v>583.78</v>
      </c>
      <c r="P12" s="22">
        <f>'Balansräkning-3M'!P12</f>
        <v>610.69999999999993</v>
      </c>
      <c r="Q12" s="22">
        <f>'Balansräkning-3M'!Q12</f>
        <v>598</v>
      </c>
      <c r="R12" s="22">
        <f>'Balansräkning-3M'!R12</f>
        <v>638.34</v>
      </c>
      <c r="S12" s="22">
        <f>'Balansräkning-3M'!S12</f>
        <v>630.45999999999992</v>
      </c>
      <c r="T12" s="22">
        <f>'Balansräkning-3M'!T12</f>
        <v>406.19999999999993</v>
      </c>
      <c r="U12" s="22">
        <f>'Balansräkning-3M'!U12</f>
        <v>367.46000000000009</v>
      </c>
      <c r="V12" s="22">
        <f>'Balansräkning-3M'!V12</f>
        <v>372.99999999999994</v>
      </c>
      <c r="W12" s="22">
        <f>'Balansräkning-3M'!W12</f>
        <v>384.053</v>
      </c>
      <c r="X12" s="22">
        <f>'Balansräkning-3M'!X12</f>
        <v>388.59299999999996</v>
      </c>
    </row>
    <row r="13" spans="1:24" x14ac:dyDescent="0.25">
      <c r="A13" s="60"/>
      <c r="B13" s="21"/>
      <c r="C13" s="21"/>
      <c r="D13" s="21"/>
      <c r="E13" s="21"/>
      <c r="F13" s="21"/>
      <c r="G13" s="23"/>
      <c r="H13" s="23"/>
      <c r="I13" s="23"/>
      <c r="J13" s="23"/>
      <c r="K13" s="23"/>
      <c r="L13" s="23"/>
      <c r="M13" s="23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24" x14ac:dyDescent="0.25">
      <c r="A14" s="28" t="s">
        <v>91</v>
      </c>
      <c r="B14" s="23"/>
      <c r="C14" s="23"/>
      <c r="D14" s="23"/>
      <c r="E14" s="23"/>
      <c r="F14" s="23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24" x14ac:dyDescent="0.25">
      <c r="A15" s="60" t="s">
        <v>92</v>
      </c>
      <c r="B15" s="21">
        <f>'Balansräkning-3M'!B15</f>
        <v>578.4</v>
      </c>
      <c r="C15" s="21">
        <f>'Balansräkning-3M'!C15</f>
        <v>647.29999999999995</v>
      </c>
      <c r="D15" s="21">
        <f>'Balansräkning-3M'!D15</f>
        <v>600</v>
      </c>
      <c r="E15" s="21">
        <f>'Balansräkning-3M'!E15</f>
        <v>578.6</v>
      </c>
      <c r="F15" s="21">
        <f>'Balansräkning-3M'!F15</f>
        <v>565.9</v>
      </c>
      <c r="G15" s="21">
        <f>'Balansräkning-3M'!G15</f>
        <v>545.6</v>
      </c>
      <c r="H15" s="21">
        <f>'Balansräkning-3M'!H15</f>
        <v>515</v>
      </c>
      <c r="I15" s="21">
        <f>'Balansräkning-3M'!I15</f>
        <v>415.4</v>
      </c>
      <c r="J15" s="21">
        <f>'Balansräkning-3M'!J15</f>
        <v>370.06</v>
      </c>
      <c r="K15" s="21">
        <f>'Balansräkning-3M'!K15</f>
        <v>350.4</v>
      </c>
      <c r="L15" s="21">
        <f>'Balansräkning-3M'!L15</f>
        <v>367.822</v>
      </c>
      <c r="M15" s="21">
        <f>'Balansräkning-3M'!M15</f>
        <v>310.74299999999999</v>
      </c>
      <c r="N15" s="21">
        <f>'Balansräkning-3M'!N15</f>
        <v>298.3</v>
      </c>
      <c r="O15" s="21">
        <f>'Balansräkning-3M'!O15</f>
        <v>300.2</v>
      </c>
      <c r="P15" s="21">
        <f>'Balansräkning-3M'!P15</f>
        <v>288</v>
      </c>
      <c r="Q15" s="21">
        <f>'Balansräkning-3M'!Q15</f>
        <v>287.89999999999998</v>
      </c>
      <c r="R15" s="21">
        <f>'Balansräkning-3M'!R15</f>
        <v>277.5</v>
      </c>
      <c r="S15" s="21">
        <f>'Balansräkning-3M'!S15</f>
        <v>293.5</v>
      </c>
      <c r="T15" s="21">
        <f>'Balansräkning-3M'!T15</f>
        <v>229.34</v>
      </c>
      <c r="U15" s="21">
        <f>'Balansräkning-3M'!U15</f>
        <v>212.6</v>
      </c>
      <c r="V15" s="21">
        <f>'Balansräkning-3M'!V15</f>
        <v>202.8</v>
      </c>
      <c r="W15" s="21">
        <f>'Balansräkning-3M'!W15</f>
        <v>214.44</v>
      </c>
      <c r="X15" s="21">
        <f>'Balansräkning-3M'!X15</f>
        <v>233.5</v>
      </c>
    </row>
    <row r="16" spans="1:24" x14ac:dyDescent="0.25">
      <c r="A16" s="60" t="s">
        <v>93</v>
      </c>
      <c r="B16" s="21">
        <f>'Balansräkning-3M'!B16</f>
        <v>364.6</v>
      </c>
      <c r="C16" s="21">
        <f>'Balansräkning-3M'!C16</f>
        <v>390.9</v>
      </c>
      <c r="D16" s="21">
        <f>'Balansräkning-3M'!D16</f>
        <v>372.9</v>
      </c>
      <c r="E16" s="21">
        <f>'Balansräkning-3M'!E16</f>
        <v>328.4</v>
      </c>
      <c r="F16" s="21">
        <f>'Balansräkning-3M'!F16</f>
        <v>326</v>
      </c>
      <c r="G16" s="21">
        <f>'Balansräkning-3M'!G16</f>
        <v>436</v>
      </c>
      <c r="H16" s="21">
        <f>'Balansräkning-3M'!H16</f>
        <v>362.8</v>
      </c>
      <c r="I16" s="21">
        <f>'Balansräkning-3M'!I16</f>
        <v>376.1</v>
      </c>
      <c r="J16" s="21">
        <f>'Balansräkning-3M'!J16</f>
        <v>320.36</v>
      </c>
      <c r="K16" s="21">
        <f>'Balansräkning-3M'!K16</f>
        <v>360.5</v>
      </c>
      <c r="L16" s="21">
        <f>'Balansräkning-3M'!L16</f>
        <v>337.56299999999999</v>
      </c>
      <c r="M16" s="21">
        <f>'Balansräkning-3M'!M16</f>
        <v>277.23399999999998</v>
      </c>
      <c r="N16" s="21">
        <f>'Balansräkning-3M'!N16</f>
        <v>282.8</v>
      </c>
      <c r="O16" s="21">
        <f>'Balansräkning-3M'!O16</f>
        <v>288.2</v>
      </c>
      <c r="P16" s="21">
        <f>'Balansräkning-3M'!P16</f>
        <v>315.14</v>
      </c>
      <c r="Q16" s="21">
        <f>'Balansräkning-3M'!Q16</f>
        <v>211.74</v>
      </c>
      <c r="R16" s="21">
        <f>'Balansräkning-3M'!R16</f>
        <v>250.8</v>
      </c>
      <c r="S16" s="21">
        <f>'Balansräkning-3M'!S16</f>
        <v>277.89999999999998</v>
      </c>
      <c r="T16" s="21">
        <f>'Balansräkning-3M'!T16</f>
        <v>244.34</v>
      </c>
      <c r="U16" s="21">
        <f>'Balansräkning-3M'!U16</f>
        <v>194.7</v>
      </c>
      <c r="V16" s="21">
        <f>'Balansräkning-3M'!V16</f>
        <v>241.8</v>
      </c>
      <c r="W16" s="21">
        <f>'Balansräkning-3M'!W16</f>
        <v>246.73999999999998</v>
      </c>
      <c r="X16" s="21">
        <f>'Balansräkning-3M'!X16</f>
        <v>243.733</v>
      </c>
    </row>
    <row r="17" spans="1:24" x14ac:dyDescent="0.25">
      <c r="A17" s="60" t="s">
        <v>211</v>
      </c>
      <c r="B17" s="21">
        <f>'Balansräkning-3M'!B17</f>
        <v>36.9</v>
      </c>
      <c r="C17" s="21">
        <f>'Balansräkning-3M'!C17</f>
        <v>38</v>
      </c>
      <c r="D17" s="21">
        <f>'Balansräkning-3M'!D17</f>
        <v>102.7</v>
      </c>
      <c r="E17" s="21">
        <f>'Balansräkning-3M'!E17</f>
        <v>69.599999999999994</v>
      </c>
      <c r="F17" s="21">
        <f>'Balansräkning-3M'!F17</f>
        <v>76.8</v>
      </c>
      <c r="G17" s="21">
        <f>'Balansräkning-3M'!G17</f>
        <v>41.8</v>
      </c>
      <c r="H17" s="21">
        <f>'Balansräkning-3M'!H17</f>
        <v>159.9</v>
      </c>
      <c r="I17" s="21">
        <f>'Balansräkning-3M'!I17</f>
        <v>193.9</v>
      </c>
      <c r="J17" s="21">
        <f>'Balansräkning-3M'!J17</f>
        <v>159.80000000000001</v>
      </c>
      <c r="K17" s="21">
        <f>'Balansräkning-3M'!K17</f>
        <v>68.3</v>
      </c>
      <c r="L17" s="21">
        <f>'Balansräkning-3M'!L17</f>
        <v>77.875</v>
      </c>
      <c r="M17" s="21">
        <f>'Balansräkning-3M'!M17</f>
        <v>203.47200000000001</v>
      </c>
      <c r="N17" s="21">
        <f>'Balansräkning-3M'!N17</f>
        <v>223.1</v>
      </c>
      <c r="O17" s="21">
        <f>'Balansräkning-3M'!O17</f>
        <v>150.36000000000001</v>
      </c>
      <c r="P17" s="21">
        <f>'Balansräkning-3M'!P17</f>
        <v>148.34</v>
      </c>
      <c r="Q17" s="21">
        <f>'Balansräkning-3M'!Q17</f>
        <v>131.131</v>
      </c>
      <c r="R17" s="21">
        <f>'Balansräkning-3M'!R17</f>
        <v>78.7</v>
      </c>
      <c r="S17" s="21">
        <f>'Balansräkning-3M'!S17</f>
        <v>43</v>
      </c>
      <c r="T17" s="21">
        <f>'Balansräkning-3M'!T17</f>
        <v>209.6</v>
      </c>
      <c r="U17" s="21">
        <f>'Balansräkning-3M'!U17</f>
        <v>215.5</v>
      </c>
      <c r="V17" s="21">
        <f>'Balansräkning-3M'!V17</f>
        <v>174.4</v>
      </c>
      <c r="W17" s="21">
        <f>'Balansräkning-3M'!W17</f>
        <v>130.73999999999998</v>
      </c>
      <c r="X17" s="21">
        <f>'Balansräkning-3M'!X17</f>
        <v>154.97499999999999</v>
      </c>
    </row>
    <row r="18" spans="1:24" x14ac:dyDescent="0.25">
      <c r="A18" s="63" t="s">
        <v>232</v>
      </c>
      <c r="B18" s="22">
        <f>+'Balansräkning-3M'!B18</f>
        <v>979.9</v>
      </c>
      <c r="C18" s="22">
        <f>+'Balansräkning-3M'!C18</f>
        <v>1076.1999999999998</v>
      </c>
      <c r="D18" s="22">
        <f>+'Balansräkning-3M'!D18</f>
        <v>1075.5999999999999</v>
      </c>
      <c r="E18" s="22">
        <f>+'Balansräkning-3M'!E18</f>
        <v>976.6</v>
      </c>
      <c r="F18" s="22">
        <f>+'Balansräkning-3M'!F18</f>
        <v>968.69999999999993</v>
      </c>
      <c r="G18" s="22">
        <f>+'Balansräkning-3M'!G18</f>
        <v>1023.4</v>
      </c>
      <c r="H18" s="22">
        <f>+'Balansräkning-3M'!H18</f>
        <v>1037.7</v>
      </c>
      <c r="I18" s="22">
        <f>+'Balansräkning-3M'!I18</f>
        <v>985.4</v>
      </c>
      <c r="J18" s="22">
        <f>+'Balansräkning-3M'!J18</f>
        <v>850.22</v>
      </c>
      <c r="K18" s="22">
        <f>+'Balansräkning-3M'!K18</f>
        <v>779.19999999999993</v>
      </c>
      <c r="L18" s="22">
        <f>+'Balansräkning-3M'!L18</f>
        <v>783.26</v>
      </c>
      <c r="M18" s="22">
        <f>+'Balansräkning-3M'!M18</f>
        <v>791.44899999999996</v>
      </c>
      <c r="N18" s="22">
        <f>+'Balansräkning-3M'!N18</f>
        <v>804.2</v>
      </c>
      <c r="O18" s="22">
        <f>+'Balansräkning-3M'!O18</f>
        <v>738.76</v>
      </c>
      <c r="P18" s="22">
        <f>+'Balansräkning-3M'!P18</f>
        <v>751.48</v>
      </c>
      <c r="Q18" s="22">
        <f>+'Balansräkning-3M'!Q18</f>
        <v>630.77099999999996</v>
      </c>
      <c r="R18" s="22">
        <f>+'Balansräkning-3M'!R18</f>
        <v>607</v>
      </c>
      <c r="S18" s="22">
        <f>+'Balansräkning-3M'!S18</f>
        <v>614.4</v>
      </c>
      <c r="T18" s="22">
        <f>+'Balansräkning-3M'!T18</f>
        <v>683.28</v>
      </c>
      <c r="U18" s="22">
        <f>+'Balansräkning-3M'!U18</f>
        <v>622.79999999999995</v>
      </c>
      <c r="V18" s="22">
        <f>+'Balansräkning-3M'!V18</f>
        <v>619</v>
      </c>
      <c r="W18" s="22">
        <f>+'Balansräkning-3M'!W18</f>
        <v>591.91999999999996</v>
      </c>
      <c r="X18" s="22">
        <f>+'Balansräkning-3M'!X18</f>
        <v>632.20799999999997</v>
      </c>
    </row>
    <row r="19" spans="1:24" x14ac:dyDescent="0.25">
      <c r="A19" s="63" t="s">
        <v>94</v>
      </c>
      <c r="B19" s="22">
        <f>'Balansräkning-3M'!B19</f>
        <v>1804.5</v>
      </c>
      <c r="C19" s="22">
        <f>'Balansräkning-3M'!C19</f>
        <v>1922.8</v>
      </c>
      <c r="D19" s="22">
        <f>'Balansräkning-3M'!D19</f>
        <v>1905.8999999999999</v>
      </c>
      <c r="E19" s="22">
        <f>'Balansräkning-3M'!E19</f>
        <v>1798.2000000000003</v>
      </c>
      <c r="F19" s="22">
        <f>'Balansräkning-3M'!F19</f>
        <v>1722.2</v>
      </c>
      <c r="G19" s="22">
        <f>'Balansräkning-3M'!G19</f>
        <v>1780.6</v>
      </c>
      <c r="H19" s="22">
        <f>'Balansräkning-3M'!H19</f>
        <v>1785.2</v>
      </c>
      <c r="I19" s="22">
        <f>'Balansräkning-3M'!I19</f>
        <v>1731.4</v>
      </c>
      <c r="J19" s="22">
        <f>'Balansräkning-3M'!J19</f>
        <v>1594.82</v>
      </c>
      <c r="K19" s="22">
        <f>'Balansräkning-3M'!K19</f>
        <v>1526.8019999999999</v>
      </c>
      <c r="L19" s="22">
        <f>'Balansräkning-3M'!L19</f>
        <v>1544.3609999999999</v>
      </c>
      <c r="M19" s="22">
        <f>'Balansräkning-3M'!M19</f>
        <v>1369.7269999999999</v>
      </c>
      <c r="N19" s="22">
        <f>'Balansräkning-3M'!N19</f>
        <v>1384.5</v>
      </c>
      <c r="O19" s="22">
        <f>'Balansräkning-3M'!O19</f>
        <v>1322.54</v>
      </c>
      <c r="P19" s="22">
        <f>'Balansräkning-3M'!P19</f>
        <v>1362.1799999999998</v>
      </c>
      <c r="Q19" s="22">
        <f>'Balansräkning-3M'!Q19</f>
        <v>1228.771</v>
      </c>
      <c r="R19" s="22">
        <f>'Balansräkning-3M'!R19</f>
        <v>1245.3400000000001</v>
      </c>
      <c r="S19" s="22">
        <f>'Balansräkning-3M'!S19</f>
        <v>1244.8599999999999</v>
      </c>
      <c r="T19" s="22">
        <f>'Balansräkning-3M'!T19</f>
        <v>1089.48</v>
      </c>
      <c r="U19" s="22">
        <f>'Balansräkning-3M'!U19</f>
        <v>990.26</v>
      </c>
      <c r="V19" s="22">
        <f>'Balansräkning-3M'!V19</f>
        <v>992</v>
      </c>
      <c r="W19" s="22">
        <f>'Balansräkning-3M'!W19</f>
        <v>975.97299999999996</v>
      </c>
      <c r="X19" s="22">
        <f>'Balansräkning-3M'!X19</f>
        <v>1020.8009999999999</v>
      </c>
    </row>
    <row r="20" spans="1:24" x14ac:dyDescent="0.25">
      <c r="A20" s="60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spans="1:24" x14ac:dyDescent="0.25">
      <c r="A21" s="28" t="s">
        <v>233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spans="1:24" x14ac:dyDescent="0.25">
      <c r="A22" s="60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</row>
    <row r="23" spans="1:24" x14ac:dyDescent="0.25">
      <c r="A23" s="28" t="s">
        <v>95</v>
      </c>
      <c r="B23" s="23"/>
      <c r="C23" s="23"/>
      <c r="D23" s="23"/>
      <c r="E23" s="23"/>
      <c r="F23" s="23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x14ac:dyDescent="0.25">
      <c r="A24" s="60" t="s">
        <v>102</v>
      </c>
      <c r="B24" s="21">
        <f>'Balansräkning-3M'!B24</f>
        <v>1061.2</v>
      </c>
      <c r="C24" s="21">
        <f>'Balansräkning-3M'!C24</f>
        <v>1046.2</v>
      </c>
      <c r="D24" s="21">
        <f>'Balansräkning-3M'!D24</f>
        <v>1066.3</v>
      </c>
      <c r="E24" s="21">
        <f>+'Balansräkning-3M'!E24</f>
        <v>999.8</v>
      </c>
      <c r="F24" s="21">
        <f>+'Balansräkning-3M'!F24</f>
        <v>939</v>
      </c>
      <c r="G24" s="21">
        <f>+'Balansräkning-3M'!G24</f>
        <v>876.3</v>
      </c>
      <c r="H24" s="21">
        <f>+'Balansräkning-3M'!H24</f>
        <v>878.5</v>
      </c>
      <c r="I24" s="21">
        <f>+'Balansräkning-3M'!I24</f>
        <v>806.9</v>
      </c>
      <c r="J24" s="21">
        <f>+'Balansräkning-3M'!J24</f>
        <v>749</v>
      </c>
      <c r="K24" s="21">
        <f>+'Balansräkning-3M'!K24</f>
        <v>699</v>
      </c>
      <c r="L24" s="21">
        <f>+'Balansräkning-3M'!L24</f>
        <v>690.38599999999997</v>
      </c>
      <c r="M24" s="21">
        <f>+'Balansräkning-3M'!M24</f>
        <v>581.89300000000003</v>
      </c>
      <c r="N24" s="21">
        <f>+'Balansräkning-3M'!N24</f>
        <v>596.20000000000005</v>
      </c>
      <c r="O24" s="21">
        <f>+'Balansräkning-3M'!O24</f>
        <v>606.70000000000005</v>
      </c>
      <c r="P24" s="21">
        <f>+'Balansräkning-3M'!P24</f>
        <v>627.1</v>
      </c>
      <c r="Q24" s="21">
        <f>+'Balansräkning-3M'!Q24</f>
        <v>563.1</v>
      </c>
      <c r="R24" s="21">
        <f>+'Balansräkning-3M'!R24</f>
        <v>563.9</v>
      </c>
      <c r="S24" s="21">
        <f>+'Balansräkning-3M'!S24</f>
        <v>544.9</v>
      </c>
      <c r="T24" s="21">
        <f>+'Balansräkning-3M'!T24</f>
        <v>539.5</v>
      </c>
      <c r="U24" s="21">
        <f>+'Balansräkning-3M'!U24</f>
        <v>504.94</v>
      </c>
      <c r="V24" s="21">
        <f>+'Balansräkning-3M'!V24</f>
        <v>493.8</v>
      </c>
      <c r="W24" s="21">
        <f>+'Balansräkning-3M'!W24</f>
        <v>475.9</v>
      </c>
      <c r="X24" s="21">
        <f>+'Balansräkning-3M'!X24</f>
        <v>501.38299999999998</v>
      </c>
    </row>
    <row r="25" spans="1:24" x14ac:dyDescent="0.25">
      <c r="A25" s="63" t="s">
        <v>96</v>
      </c>
      <c r="B25" s="22">
        <f>'Balansräkning-3M'!B25</f>
        <v>1061.2</v>
      </c>
      <c r="C25" s="22">
        <f>'Balansräkning-3M'!C25</f>
        <v>1046.2</v>
      </c>
      <c r="D25" s="22">
        <f>'Balansräkning-3M'!D25</f>
        <v>1066.3</v>
      </c>
      <c r="E25" s="22">
        <f>+'Balansräkning-3M'!E25</f>
        <v>999.8</v>
      </c>
      <c r="F25" s="22">
        <f>+'Balansräkning-3M'!F25</f>
        <v>939</v>
      </c>
      <c r="G25" s="22">
        <f>+'Balansräkning-3M'!G25</f>
        <v>876.3</v>
      </c>
      <c r="H25" s="22">
        <f>+'Balansräkning-3M'!H25</f>
        <v>878.5</v>
      </c>
      <c r="I25" s="22">
        <f>+'Balansräkning-3M'!I25</f>
        <v>806.9</v>
      </c>
      <c r="J25" s="22">
        <f>+'Balansräkning-3M'!J25</f>
        <v>749</v>
      </c>
      <c r="K25" s="22">
        <f>+'Balansräkning-3M'!K25</f>
        <v>699</v>
      </c>
      <c r="L25" s="22">
        <f>+'Balansräkning-3M'!L25</f>
        <v>690.38599999999997</v>
      </c>
      <c r="M25" s="22">
        <f>+'Balansräkning-3M'!M25</f>
        <v>581.89300000000003</v>
      </c>
      <c r="N25" s="22">
        <f>+'Balansräkning-3M'!N25</f>
        <v>596.20000000000005</v>
      </c>
      <c r="O25" s="22">
        <f>+'Balansräkning-3M'!O25</f>
        <v>606.70000000000005</v>
      </c>
      <c r="P25" s="22">
        <f>+'Balansräkning-3M'!P25</f>
        <v>627.1</v>
      </c>
      <c r="Q25" s="22">
        <f>+'Balansräkning-3M'!Q25</f>
        <v>563.1</v>
      </c>
      <c r="R25" s="22">
        <f>+'Balansräkning-3M'!R25</f>
        <v>563.9</v>
      </c>
      <c r="S25" s="22">
        <f>+'Balansräkning-3M'!S25</f>
        <v>544.9</v>
      </c>
      <c r="T25" s="22">
        <f>+'Balansräkning-3M'!T25</f>
        <v>539.5</v>
      </c>
      <c r="U25" s="22">
        <f>+'Balansräkning-3M'!U25</f>
        <v>504.94</v>
      </c>
      <c r="V25" s="22">
        <f>+'Balansräkning-3M'!V25</f>
        <v>493.8</v>
      </c>
      <c r="W25" s="22">
        <f>+'Balansräkning-3M'!W25</f>
        <v>475.9</v>
      </c>
      <c r="X25" s="22">
        <f>+'Balansräkning-3M'!X25</f>
        <v>501.38299999999998</v>
      </c>
    </row>
    <row r="26" spans="1:24" x14ac:dyDescent="0.25">
      <c r="A26" s="60"/>
      <c r="B26" s="60"/>
      <c r="C26" s="60"/>
      <c r="D26" s="60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</row>
    <row r="27" spans="1:24" x14ac:dyDescent="0.25">
      <c r="A27" s="28" t="s">
        <v>97</v>
      </c>
      <c r="B27" s="28"/>
      <c r="C27" s="28"/>
      <c r="D27" s="28"/>
      <c r="E27" s="23"/>
      <c r="F27" s="23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</row>
    <row r="28" spans="1:24" x14ac:dyDescent="0.25">
      <c r="A28" s="60" t="s">
        <v>98</v>
      </c>
      <c r="B28" s="21">
        <f>'Balansräkning-3M'!B28</f>
        <v>314.5</v>
      </c>
      <c r="C28" s="21">
        <f>'Balansräkning-3M'!C28</f>
        <v>325.3</v>
      </c>
      <c r="D28" s="21">
        <f>'Balansräkning-3M'!D28</f>
        <v>347.4</v>
      </c>
      <c r="E28" s="21">
        <f>'Balansräkning-3M'!E28</f>
        <v>341.1</v>
      </c>
      <c r="F28" s="21">
        <f>'Balansräkning-3M'!F28</f>
        <v>319.8</v>
      </c>
      <c r="G28" s="21">
        <f>'Balansräkning-3M'!G28</f>
        <v>348.6</v>
      </c>
      <c r="H28" s="21">
        <f>'Balansräkning-3M'!H28</f>
        <v>397.3</v>
      </c>
      <c r="I28" s="21">
        <f>'Balansräkning-3M'!I28</f>
        <v>396.8</v>
      </c>
      <c r="J28" s="21">
        <f>'Balansräkning-3M'!J28</f>
        <v>383.2</v>
      </c>
      <c r="K28" s="21">
        <f>'Balansräkning-3M'!K28</f>
        <v>385.8</v>
      </c>
      <c r="L28" s="21">
        <f>'Balansräkning-3M'!L28</f>
        <v>395.79399999999998</v>
      </c>
      <c r="M28" s="21">
        <f>'Balansräkning-3M'!M28</f>
        <v>321.84399999999999</v>
      </c>
      <c r="N28" s="21">
        <f>'Balansräkning-3M'!N28</f>
        <v>305.86</v>
      </c>
      <c r="O28" s="21">
        <f>'Balansräkning-3M'!O28</f>
        <v>335.66</v>
      </c>
      <c r="P28" s="21">
        <f>'Balansräkning-3M'!P28</f>
        <v>327.14</v>
      </c>
      <c r="Q28" s="21">
        <f>'Balansräkning-3M'!Q28</f>
        <v>325.60000000000002</v>
      </c>
      <c r="R28" s="21">
        <f>'Balansräkning-3M'!R28</f>
        <v>350.6</v>
      </c>
      <c r="S28" s="21">
        <f>'Balansräkning-3M'!S28</f>
        <v>339</v>
      </c>
      <c r="T28" s="21">
        <f>'Balansräkning-3M'!T28</f>
        <v>269.60000000000002</v>
      </c>
      <c r="U28" s="21">
        <f>'Balansräkning-3M'!U28</f>
        <v>233.44</v>
      </c>
      <c r="V28" s="21">
        <f>'Balansräkning-3M'!V28</f>
        <v>230.9</v>
      </c>
      <c r="W28" s="21">
        <f>'Balansräkning-3M'!W28</f>
        <v>233.9</v>
      </c>
      <c r="X28" s="21">
        <f>'Balansräkning-3M'!X28</f>
        <v>231.15700000000001</v>
      </c>
    </row>
    <row r="29" spans="1:24" x14ac:dyDescent="0.25">
      <c r="A29" s="60" t="s">
        <v>101</v>
      </c>
      <c r="B29" s="21">
        <f>'Balansräkning-3M'!B29</f>
        <v>13.7</v>
      </c>
      <c r="C29" s="21">
        <f>'Balansräkning-3M'!C29</f>
        <v>60.4</v>
      </c>
      <c r="D29" s="21" t="str">
        <f>'Balansräkning-3M'!D29</f>
        <v>-</v>
      </c>
      <c r="E29" s="21" t="str">
        <f>'Balansräkning-3M'!E29</f>
        <v>-</v>
      </c>
      <c r="F29" s="21" t="str">
        <f>'Balansräkning-3M'!F29</f>
        <v>-</v>
      </c>
      <c r="G29" s="21" t="str">
        <f>'Balansräkning-3M'!G29</f>
        <v>-</v>
      </c>
      <c r="H29" s="21" t="str">
        <f>'Balansräkning-3M'!H29</f>
        <v>-</v>
      </c>
      <c r="I29" s="21" t="str">
        <f>'Balansräkning-3M'!I29</f>
        <v>-</v>
      </c>
      <c r="J29" s="21" t="str">
        <f>'Balansräkning-3M'!J29</f>
        <v>-</v>
      </c>
      <c r="K29" s="21" t="str">
        <f>'Balansräkning-3M'!K29</f>
        <v>-</v>
      </c>
      <c r="L29" s="21" t="str">
        <f>'Balansräkning-3M'!L29</f>
        <v>-</v>
      </c>
      <c r="M29" s="21" t="str">
        <f>'Balansräkning-3M'!M29</f>
        <v>-</v>
      </c>
      <c r="N29" s="21" t="str">
        <f>'Balansräkning-3M'!N29</f>
        <v>-</v>
      </c>
      <c r="O29" s="21" t="str">
        <f>'Balansräkning-3M'!O29</f>
        <v>-</v>
      </c>
      <c r="P29" s="21" t="str">
        <f>'Balansräkning-3M'!P29</f>
        <v>-</v>
      </c>
      <c r="Q29" s="21" t="str">
        <f>'Balansräkning-3M'!Q29</f>
        <v>-</v>
      </c>
      <c r="R29" s="21" t="str">
        <f>'Balansräkning-3M'!R29</f>
        <v>-</v>
      </c>
      <c r="S29" s="21" t="str">
        <f>'Balansräkning-3M'!S29</f>
        <v>-</v>
      </c>
      <c r="T29" s="21" t="str">
        <f>'Balansräkning-3M'!T29</f>
        <v>-</v>
      </c>
      <c r="U29" s="21" t="str">
        <f>'Balansräkning-3M'!U29</f>
        <v>-</v>
      </c>
      <c r="V29" s="21" t="str">
        <f>'Balansräkning-3M'!V29</f>
        <v>-</v>
      </c>
      <c r="W29" s="21" t="str">
        <f>'Balansräkning-3M'!W29</f>
        <v>-</v>
      </c>
      <c r="X29" s="21" t="str">
        <f>'Balansräkning-3M'!X29</f>
        <v>-</v>
      </c>
    </row>
    <row r="30" spans="1:24" x14ac:dyDescent="0.25">
      <c r="A30" s="60" t="s">
        <v>99</v>
      </c>
      <c r="B30" s="21">
        <f>'Balansräkning-3M'!B30</f>
        <v>415.1</v>
      </c>
      <c r="C30" s="21">
        <f>'Balansräkning-3M'!C30</f>
        <v>491</v>
      </c>
      <c r="D30" s="21">
        <f>'Balansräkning-3M'!D30</f>
        <v>492.1</v>
      </c>
      <c r="E30" s="21">
        <f>'Balansräkning-3M'!E30</f>
        <v>457.3</v>
      </c>
      <c r="F30" s="21">
        <f>'Balansräkning-3M'!F30</f>
        <v>463.4</v>
      </c>
      <c r="G30" s="21">
        <f>'Balansräkning-3M'!G30</f>
        <v>555.70000000000005</v>
      </c>
      <c r="H30" s="21">
        <f>'Balansräkning-3M'!H30</f>
        <v>509.4</v>
      </c>
      <c r="I30" s="21">
        <f>'Balansräkning-3M'!I30</f>
        <v>527.70000000000005</v>
      </c>
      <c r="J30" s="21">
        <f>'Balansräkning-3M'!J30</f>
        <v>462.6</v>
      </c>
      <c r="K30" s="21">
        <f>'Balansräkning-3M'!K30</f>
        <v>442</v>
      </c>
      <c r="L30" s="21">
        <f>'Balansräkning-3M'!L30</f>
        <v>458.18099999999998</v>
      </c>
      <c r="M30" s="21">
        <f>'Balansräkning-3M'!M30</f>
        <v>465.99</v>
      </c>
      <c r="N30" s="21">
        <f>'Balansräkning-3M'!N30</f>
        <v>482.46</v>
      </c>
      <c r="O30" s="21">
        <f>'Balansräkning-3M'!O30</f>
        <v>380.16</v>
      </c>
      <c r="P30" s="21">
        <f>'Balansräkning-3M'!P30</f>
        <v>407.94</v>
      </c>
      <c r="Q30" s="21">
        <f>'Balansräkning-3M'!Q30</f>
        <v>340.1</v>
      </c>
      <c r="R30" s="21">
        <f>'Balansräkning-3M'!R30</f>
        <v>330.9</v>
      </c>
      <c r="S30" s="21">
        <f>'Balansräkning-3M'!S30</f>
        <v>360.9</v>
      </c>
      <c r="T30" s="21">
        <f>'Balansräkning-3M'!T30</f>
        <v>280.39999999999998</v>
      </c>
      <c r="U30" s="21">
        <f>'Balansräkning-3M'!U30</f>
        <v>251.8</v>
      </c>
      <c r="V30" s="21">
        <f>'Balansräkning-3M'!V30</f>
        <v>267.3</v>
      </c>
      <c r="W30" s="21">
        <f>'Balansräkning-3M'!W30</f>
        <v>266.2</v>
      </c>
      <c r="X30" s="21">
        <f>'Balansräkning-3M'!X30</f>
        <v>288.30799999999999</v>
      </c>
    </row>
    <row r="31" spans="1:24" x14ac:dyDescent="0.25">
      <c r="A31" s="75" t="s">
        <v>234</v>
      </c>
      <c r="B31" s="74">
        <f>+'Balansräkning-3M'!B31</f>
        <v>743.3</v>
      </c>
      <c r="C31" s="74">
        <f>+'Balansräkning-3M'!C31</f>
        <v>876.7</v>
      </c>
      <c r="D31" s="74">
        <f>+'Balansräkning-3M'!D31</f>
        <v>839.5</v>
      </c>
      <c r="E31" s="74">
        <f>+'Balansräkning-3M'!E31</f>
        <v>798.40000000000009</v>
      </c>
      <c r="F31" s="74">
        <f>+'Balansräkning-3M'!F31</f>
        <v>783.3</v>
      </c>
      <c r="G31" s="74">
        <f>+'Balansräkning-3M'!G31</f>
        <v>904.30000000000007</v>
      </c>
      <c r="H31" s="74">
        <f>+'Balansräkning-3M'!H31</f>
        <v>906.7</v>
      </c>
      <c r="I31" s="74">
        <f>+'Balansräkning-3M'!I31</f>
        <v>924.5</v>
      </c>
      <c r="J31" s="74">
        <f>+'Balansräkning-3M'!J31</f>
        <v>845.8</v>
      </c>
      <c r="K31" s="74">
        <f>+'Balansräkning-3M'!K31</f>
        <v>827.8</v>
      </c>
      <c r="L31" s="74">
        <f>+'Balansräkning-3M'!L31</f>
        <v>853.97499999999991</v>
      </c>
      <c r="M31" s="74">
        <f>+'Balansräkning-3M'!M31</f>
        <v>787.83400000000006</v>
      </c>
      <c r="N31" s="74">
        <f>+'Balansräkning-3M'!N31</f>
        <v>788.31999999999994</v>
      </c>
      <c r="O31" s="74">
        <f>+'Balansräkning-3M'!O31</f>
        <v>715.82</v>
      </c>
      <c r="P31" s="74">
        <f>+'Balansräkning-3M'!P31</f>
        <v>735.07999999999993</v>
      </c>
      <c r="Q31" s="74">
        <f>+'Balansräkning-3M'!Q31</f>
        <v>665.7</v>
      </c>
      <c r="R31" s="74">
        <f>+'Balansräkning-3M'!R31</f>
        <v>681.5</v>
      </c>
      <c r="S31" s="74">
        <f>+'Balansräkning-3M'!S31</f>
        <v>699.9</v>
      </c>
      <c r="T31" s="74">
        <f>+'Balansräkning-3M'!T31</f>
        <v>550</v>
      </c>
      <c r="U31" s="74">
        <f>+'Balansräkning-3M'!U31</f>
        <v>485.24</v>
      </c>
      <c r="V31" s="74">
        <f>+'Balansräkning-3M'!V31</f>
        <v>498.20000000000005</v>
      </c>
      <c r="W31" s="74">
        <f>+'Balansräkning-3M'!W31</f>
        <v>500.1</v>
      </c>
      <c r="X31" s="74">
        <f>+'Balansräkning-3M'!X31</f>
        <v>519.46500000000003</v>
      </c>
    </row>
    <row r="32" spans="1:24" x14ac:dyDescent="0.25">
      <c r="A32" s="63" t="s">
        <v>100</v>
      </c>
      <c r="B32" s="22">
        <f>'Balansräkning-3M'!B32</f>
        <v>1804.5</v>
      </c>
      <c r="C32" s="22">
        <f>'Balansräkning-3M'!C32</f>
        <v>1922.8</v>
      </c>
      <c r="D32" s="22">
        <f>'Balansräkning-3M'!D32</f>
        <v>1905.8999999999996</v>
      </c>
      <c r="E32" s="22">
        <f>'Balansräkning-3M'!E32</f>
        <v>1798.2</v>
      </c>
      <c r="F32" s="22">
        <f>'Balansräkning-3M'!F32</f>
        <v>1722.2</v>
      </c>
      <c r="G32" s="22">
        <f>'Balansräkning-3M'!G32</f>
        <v>1780.6000000000001</v>
      </c>
      <c r="H32" s="22">
        <f>'Balansräkning-3M'!H32</f>
        <v>1785.2</v>
      </c>
      <c r="I32" s="22">
        <f>'Balansräkning-3M'!I32</f>
        <v>1731.4</v>
      </c>
      <c r="J32" s="22">
        <f>'Balansräkning-3M'!J32</f>
        <v>1594.8000000000002</v>
      </c>
      <c r="K32" s="22">
        <f>'Balansräkning-3M'!K32</f>
        <v>1526.8</v>
      </c>
      <c r="L32" s="22">
        <f>'Balansräkning-3M'!L32</f>
        <v>1544.3609999999999</v>
      </c>
      <c r="M32" s="22">
        <f>'Balansräkning-3M'!M32</f>
        <v>1369.7270000000001</v>
      </c>
      <c r="N32" s="22">
        <f>'Balansräkning-3M'!N32</f>
        <v>1384.52</v>
      </c>
      <c r="O32" s="22">
        <f>'Balansräkning-3M'!O32</f>
        <v>1322.5200000000002</v>
      </c>
      <c r="P32" s="22">
        <f>'Balansräkning-3M'!P32</f>
        <v>1362.18</v>
      </c>
      <c r="Q32" s="22">
        <f>'Balansräkning-3M'!Q32</f>
        <v>1228.8000000000002</v>
      </c>
      <c r="R32" s="22">
        <f>'Balansräkning-3M'!R32</f>
        <v>1245.4000000000001</v>
      </c>
      <c r="S32" s="22">
        <f>'Balansräkning-3M'!S32</f>
        <v>1244.8</v>
      </c>
      <c r="T32" s="22">
        <f>'Balansräkning-3M'!T32</f>
        <v>1089.5</v>
      </c>
      <c r="U32" s="22">
        <f>'Balansräkning-3M'!U32</f>
        <v>990.18000000000006</v>
      </c>
      <c r="V32" s="22">
        <f>'Balansräkning-3M'!V32</f>
        <v>992</v>
      </c>
      <c r="W32" s="22">
        <f>'Balansräkning-3M'!W32</f>
        <v>976</v>
      </c>
      <c r="X32" s="22">
        <f>'Balansräkning-3M'!X32</f>
        <v>1020.848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"/>
  <sheetViews>
    <sheetView workbookViewId="0">
      <selection activeCell="B4" sqref="B4"/>
    </sheetView>
  </sheetViews>
  <sheetFormatPr defaultRowHeight="15" x14ac:dyDescent="0.25"/>
  <cols>
    <col min="1" max="1" width="55.140625" bestFit="1" customWidth="1"/>
    <col min="2" max="2" width="9.140625" customWidth="1"/>
    <col min="3" max="3" width="9.140625" style="25"/>
    <col min="4" max="4" width="8.7109375" style="25"/>
    <col min="5" max="5" width="9.140625" style="25"/>
  </cols>
  <sheetData>
    <row r="1" spans="1:6" ht="23.25" x14ac:dyDescent="0.35">
      <c r="A1" s="16" t="s">
        <v>63</v>
      </c>
      <c r="B1" s="16"/>
      <c r="C1" s="34"/>
      <c r="D1" s="34"/>
      <c r="E1" s="34"/>
      <c r="F1" s="1"/>
    </row>
    <row r="2" spans="1:6" x14ac:dyDescent="0.25">
      <c r="A2" s="7" t="s">
        <v>0</v>
      </c>
      <c r="B2" s="32" t="s">
        <v>199</v>
      </c>
      <c r="C2" s="32" t="s">
        <v>178</v>
      </c>
      <c r="D2" s="32" t="s">
        <v>162</v>
      </c>
      <c r="E2" s="32" t="s">
        <v>64</v>
      </c>
      <c r="F2" s="8" t="s">
        <v>1</v>
      </c>
    </row>
    <row r="3" spans="1:6" x14ac:dyDescent="0.25">
      <c r="A3" s="5"/>
      <c r="B3" s="50"/>
      <c r="C3" s="50"/>
      <c r="D3" s="35"/>
      <c r="E3" s="35"/>
      <c r="F3" s="6"/>
    </row>
    <row r="4" spans="1:6" x14ac:dyDescent="0.25">
      <c r="A4" s="12" t="s">
        <v>42</v>
      </c>
      <c r="B4" s="23">
        <f>+C10</f>
        <v>806.9</v>
      </c>
      <c r="C4" s="23">
        <f>+D10</f>
        <v>581.9</v>
      </c>
      <c r="D4" s="23">
        <v>563.1</v>
      </c>
      <c r="E4" s="23">
        <v>504.9</v>
      </c>
      <c r="F4" s="9">
        <v>483.2</v>
      </c>
    </row>
    <row r="5" spans="1:6" x14ac:dyDescent="0.25">
      <c r="A5" s="29" t="s">
        <v>65</v>
      </c>
      <c r="B5" s="21" t="s">
        <v>37</v>
      </c>
      <c r="C5" s="21" t="s">
        <v>37</v>
      </c>
      <c r="D5" s="21" t="s">
        <v>37</v>
      </c>
      <c r="E5" s="21">
        <v>39</v>
      </c>
      <c r="F5" s="3" t="s">
        <v>37</v>
      </c>
    </row>
    <row r="6" spans="1:6" x14ac:dyDescent="0.25">
      <c r="A6" s="4" t="s">
        <v>43</v>
      </c>
      <c r="B6" s="21" t="s">
        <v>37</v>
      </c>
      <c r="C6" s="21">
        <v>37.200000000000003</v>
      </c>
      <c r="D6" s="21" t="s">
        <v>37</v>
      </c>
      <c r="E6" s="21" t="s">
        <v>37</v>
      </c>
      <c r="F6" s="3" t="s">
        <v>37</v>
      </c>
    </row>
    <row r="7" spans="1:6" x14ac:dyDescent="0.25">
      <c r="A7" s="4" t="s">
        <v>44</v>
      </c>
      <c r="B7" s="21" t="s">
        <v>37</v>
      </c>
      <c r="C7" s="21" t="s">
        <v>37</v>
      </c>
      <c r="D7" s="21" t="s">
        <v>37</v>
      </c>
      <c r="E7" s="21" t="s">
        <v>37</v>
      </c>
      <c r="F7" s="3" t="s">
        <v>37</v>
      </c>
    </row>
    <row r="8" spans="1:6" x14ac:dyDescent="0.25">
      <c r="A8" s="4" t="s">
        <v>45</v>
      </c>
      <c r="B8" s="21">
        <v>-105.8</v>
      </c>
      <c r="C8" s="21">
        <v>-63.5</v>
      </c>
      <c r="D8" s="21">
        <v>-48.6</v>
      </c>
      <c r="E8" s="21">
        <v>-40.340000000000003</v>
      </c>
      <c r="F8" s="3">
        <v>-40.299999999999997</v>
      </c>
    </row>
    <row r="9" spans="1:6" x14ac:dyDescent="0.25">
      <c r="A9" s="4" t="s">
        <v>46</v>
      </c>
      <c r="B9" s="21">
        <v>298.7</v>
      </c>
      <c r="C9" s="21">
        <v>251.3</v>
      </c>
      <c r="D9" s="21">
        <v>67.400000000000006</v>
      </c>
      <c r="E9" s="21">
        <v>59.56</v>
      </c>
      <c r="F9" s="3">
        <f>62</f>
        <v>62</v>
      </c>
    </row>
    <row r="10" spans="1:6" x14ac:dyDescent="0.25">
      <c r="A10" s="10" t="s">
        <v>47</v>
      </c>
      <c r="B10" s="22">
        <f>SUM(B4:B9)</f>
        <v>999.8</v>
      </c>
      <c r="C10" s="22">
        <v>806.9</v>
      </c>
      <c r="D10" s="22">
        <f>SUM(D4:D9)</f>
        <v>581.9</v>
      </c>
      <c r="E10" s="22">
        <f>SUM(E4:E9)</f>
        <v>563.11999999999989</v>
      </c>
      <c r="F10" s="22">
        <f t="shared" ref="F10" si="0">SUM(F4:F9)</f>
        <v>504.9</v>
      </c>
    </row>
  </sheetData>
  <pageMargins left="0.7" right="0.7" top="0.75" bottom="0.75" header="0.3" footer="0.3"/>
  <ignoredErrors>
    <ignoredError sqref="F2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1" tint="0.499984740745262"/>
  </sheetPr>
  <dimension ref="A1:F10"/>
  <sheetViews>
    <sheetView workbookViewId="0">
      <selection activeCell="D28" sqref="D28"/>
    </sheetView>
  </sheetViews>
  <sheetFormatPr defaultColWidth="9.140625" defaultRowHeight="15" x14ac:dyDescent="0.25"/>
  <cols>
    <col min="1" max="1" width="55.140625" bestFit="1" customWidth="1"/>
    <col min="2" max="2" width="9.140625" customWidth="1"/>
    <col min="3" max="5" width="9.140625" style="25"/>
  </cols>
  <sheetData>
    <row r="1" spans="1:6" ht="23.25" x14ac:dyDescent="0.35">
      <c r="A1" s="16" t="s">
        <v>126</v>
      </c>
      <c r="B1" s="16"/>
      <c r="C1" s="34"/>
      <c r="D1" s="34"/>
      <c r="E1" s="34"/>
      <c r="F1" s="1"/>
    </row>
    <row r="2" spans="1:6" x14ac:dyDescent="0.25">
      <c r="A2" s="7" t="s">
        <v>0</v>
      </c>
      <c r="B2" s="32" t="s">
        <v>199</v>
      </c>
      <c r="C2" s="32" t="s">
        <v>178</v>
      </c>
      <c r="D2" s="32" t="s">
        <v>162</v>
      </c>
      <c r="E2" s="32" t="s">
        <v>64</v>
      </c>
      <c r="F2" s="8" t="s">
        <v>1</v>
      </c>
    </row>
    <row r="3" spans="1:6" x14ac:dyDescent="0.25">
      <c r="A3" s="5"/>
      <c r="B3" s="35"/>
      <c r="C3" s="35"/>
      <c r="D3" s="35"/>
      <c r="E3" s="35"/>
      <c r="F3" s="6"/>
    </row>
    <row r="4" spans="1:6" x14ac:dyDescent="0.25">
      <c r="A4" s="12" t="s">
        <v>106</v>
      </c>
      <c r="B4" s="23">
        <f>+'Eget kapital'!B4</f>
        <v>806.9</v>
      </c>
      <c r="C4" s="23">
        <f>+'Eget kapital'!C4</f>
        <v>581.9</v>
      </c>
      <c r="D4" s="23">
        <v>563.1</v>
      </c>
      <c r="E4" s="23">
        <v>504.9</v>
      </c>
      <c r="F4" s="9">
        <v>483.2</v>
      </c>
    </row>
    <row r="5" spans="1:6" x14ac:dyDescent="0.25">
      <c r="A5" s="29" t="s">
        <v>107</v>
      </c>
      <c r="B5" s="21" t="str">
        <f>+'Eget kapital'!B5</f>
        <v>-</v>
      </c>
      <c r="C5" s="21" t="str">
        <f>+'Eget kapital'!C5</f>
        <v>-</v>
      </c>
      <c r="D5" s="21" t="s">
        <v>37</v>
      </c>
      <c r="E5" s="21">
        <v>39</v>
      </c>
      <c r="F5" s="3" t="s">
        <v>37</v>
      </c>
    </row>
    <row r="6" spans="1:6" x14ac:dyDescent="0.25">
      <c r="A6" s="4" t="s">
        <v>108</v>
      </c>
      <c r="B6" s="21" t="str">
        <f>+'Eget kapital'!B6</f>
        <v>-</v>
      </c>
      <c r="C6" s="21">
        <f>+'Eget kapital'!C6</f>
        <v>37.200000000000003</v>
      </c>
      <c r="D6" s="21" t="s">
        <v>37</v>
      </c>
      <c r="E6" s="21" t="s">
        <v>37</v>
      </c>
      <c r="F6" s="3" t="s">
        <v>37</v>
      </c>
    </row>
    <row r="7" spans="1:6" x14ac:dyDescent="0.25">
      <c r="A7" s="4" t="s">
        <v>109</v>
      </c>
      <c r="B7" s="21" t="str">
        <f>+'Eget kapital'!B7</f>
        <v>-</v>
      </c>
      <c r="C7" s="21" t="str">
        <f>+'Eget kapital'!C7</f>
        <v>-</v>
      </c>
      <c r="D7" s="21" t="s">
        <v>37</v>
      </c>
      <c r="E7" s="21" t="s">
        <v>37</v>
      </c>
      <c r="F7" s="3" t="s">
        <v>37</v>
      </c>
    </row>
    <row r="8" spans="1:6" x14ac:dyDescent="0.25">
      <c r="A8" s="4" t="s">
        <v>104</v>
      </c>
      <c r="B8" s="21">
        <f>+'Eget kapital'!B8</f>
        <v>-105.8</v>
      </c>
      <c r="C8" s="21">
        <f>+'Eget kapital'!C8</f>
        <v>-63.5</v>
      </c>
      <c r="D8" s="21">
        <v>-48.6</v>
      </c>
      <c r="E8" s="21">
        <v>-40.340000000000003</v>
      </c>
      <c r="F8" s="3">
        <v>-40.299999999999997</v>
      </c>
    </row>
    <row r="9" spans="1:6" x14ac:dyDescent="0.25">
      <c r="A9" s="4" t="s">
        <v>110</v>
      </c>
      <c r="B9" s="21">
        <f>+'Eget kapital'!B9</f>
        <v>298.7</v>
      </c>
      <c r="C9" s="21">
        <f>+'Eget kapital'!C9</f>
        <v>251.3</v>
      </c>
      <c r="D9" s="21">
        <v>67.400000000000006</v>
      </c>
      <c r="E9" s="21">
        <v>59.56</v>
      </c>
      <c r="F9" s="3">
        <f>62</f>
        <v>62</v>
      </c>
    </row>
    <row r="10" spans="1:6" x14ac:dyDescent="0.25">
      <c r="A10" s="10" t="s">
        <v>105</v>
      </c>
      <c r="B10" s="22">
        <f>+'Eget kapital'!B10</f>
        <v>999.8</v>
      </c>
      <c r="C10" s="22">
        <f>+'Eget kapital'!C10</f>
        <v>806.9</v>
      </c>
      <c r="D10" s="22">
        <f>SUM(D4:D9)</f>
        <v>581.9</v>
      </c>
      <c r="E10" s="22">
        <f>SUM(E4:E9)</f>
        <v>563.11999999999989</v>
      </c>
      <c r="F10" s="22">
        <f t="shared" ref="F10" si="0">SUM(F4:F9)</f>
        <v>504.9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10"/>
  <sheetViews>
    <sheetView workbookViewId="0">
      <selection activeCell="D41" sqref="D41"/>
    </sheetView>
  </sheetViews>
  <sheetFormatPr defaultRowHeight="15" x14ac:dyDescent="0.25"/>
  <cols>
    <col min="1" max="1" width="55.140625" bestFit="1" customWidth="1"/>
    <col min="2" max="3" width="8" style="25" customWidth="1"/>
    <col min="4" max="4" width="8" customWidth="1"/>
    <col min="5" max="5" width="8.5703125" customWidth="1"/>
    <col min="6" max="6" width="8" customWidth="1"/>
    <col min="7" max="15" width="8" style="25" customWidth="1"/>
    <col min="16" max="16" width="8" style="37" customWidth="1"/>
    <col min="17" max="19" width="8" style="25" customWidth="1"/>
    <col min="20" max="28" width="8" customWidth="1"/>
  </cols>
  <sheetData>
    <row r="1" spans="1:24" ht="23.25" x14ac:dyDescent="0.35">
      <c r="A1" s="16" t="s">
        <v>212</v>
      </c>
      <c r="B1" s="27"/>
      <c r="C1" s="27"/>
      <c r="D1" s="16"/>
      <c r="E1" s="16"/>
      <c r="F1" s="16"/>
      <c r="G1" s="27"/>
      <c r="H1" s="27"/>
      <c r="I1" s="27"/>
      <c r="J1" s="27"/>
      <c r="K1" s="27"/>
      <c r="L1" s="27"/>
      <c r="M1" s="27"/>
      <c r="N1" s="27"/>
      <c r="O1" s="27"/>
      <c r="P1" s="38"/>
      <c r="Q1" s="27"/>
      <c r="R1" s="27"/>
      <c r="S1" s="27"/>
      <c r="T1" s="16"/>
    </row>
    <row r="2" spans="1:24" ht="30" x14ac:dyDescent="0.25">
      <c r="A2" s="18" t="s">
        <v>0</v>
      </c>
      <c r="B2" s="26" t="s">
        <v>220</v>
      </c>
      <c r="C2" s="26" t="s">
        <v>209</v>
      </c>
      <c r="D2" s="26" t="s">
        <v>205</v>
      </c>
      <c r="E2" s="26" t="s">
        <v>202</v>
      </c>
      <c r="F2" s="26" t="s">
        <v>198</v>
      </c>
      <c r="G2" s="26" t="s">
        <v>193</v>
      </c>
      <c r="H2" s="26" t="s">
        <v>191</v>
      </c>
      <c r="I2" s="26" t="s">
        <v>180</v>
      </c>
      <c r="J2" s="26" t="s">
        <v>174</v>
      </c>
      <c r="K2" s="26" t="s">
        <v>173</v>
      </c>
      <c r="L2" s="26" t="s">
        <v>167</v>
      </c>
      <c r="M2" s="26" t="s">
        <v>164</v>
      </c>
      <c r="N2" s="26" t="s">
        <v>161</v>
      </c>
      <c r="O2" s="26" t="s">
        <v>158</v>
      </c>
      <c r="P2" s="26" t="s">
        <v>146</v>
      </c>
      <c r="Q2" s="26" t="s">
        <v>149</v>
      </c>
      <c r="R2" s="26" t="s">
        <v>151</v>
      </c>
      <c r="S2" s="26" t="s">
        <v>153</v>
      </c>
      <c r="T2" s="17" t="s">
        <v>147</v>
      </c>
      <c r="U2" s="17" t="s">
        <v>150</v>
      </c>
      <c r="V2" s="17" t="s">
        <v>152</v>
      </c>
      <c r="W2" s="17" t="s">
        <v>154</v>
      </c>
      <c r="X2" s="17" t="s">
        <v>148</v>
      </c>
    </row>
    <row r="3" spans="1:24" x14ac:dyDescent="0.25">
      <c r="A3" s="5"/>
      <c r="B3" s="61"/>
      <c r="C3" s="61"/>
      <c r="D3" s="5"/>
      <c r="E3" s="5"/>
      <c r="F3" s="5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9"/>
      <c r="U3" s="9"/>
      <c r="V3" s="9"/>
      <c r="W3" s="9"/>
      <c r="X3" s="9"/>
    </row>
    <row r="4" spans="1:24" x14ac:dyDescent="0.25">
      <c r="A4" s="12" t="s">
        <v>42</v>
      </c>
      <c r="B4" s="57">
        <v>999.8</v>
      </c>
      <c r="C4" s="57">
        <v>999.8</v>
      </c>
      <c r="D4" s="53">
        <v>999.8</v>
      </c>
      <c r="E4" s="9">
        <v>806.9</v>
      </c>
      <c r="F4" s="9">
        <v>806.9</v>
      </c>
      <c r="G4" s="23">
        <v>806.9</v>
      </c>
      <c r="H4" s="23">
        <v>806.9</v>
      </c>
      <c r="I4" s="23">
        <v>581.9</v>
      </c>
      <c r="J4" s="23">
        <v>581.94989999999996</v>
      </c>
      <c r="K4" s="23">
        <v>581.94989999999996</v>
      </c>
      <c r="L4" s="23">
        <v>581.94989999999996</v>
      </c>
      <c r="M4" s="23">
        <v>563.1</v>
      </c>
      <c r="N4" s="23">
        <v>563.1</v>
      </c>
      <c r="O4" s="23">
        <v>563.1</v>
      </c>
      <c r="P4" s="23">
        <v>563.1</v>
      </c>
      <c r="Q4" s="23">
        <v>504.9</v>
      </c>
      <c r="R4" s="23">
        <v>504.9</v>
      </c>
      <c r="S4" s="23">
        <v>504.9</v>
      </c>
      <c r="T4" s="9">
        <v>504.9</v>
      </c>
      <c r="U4" s="9">
        <v>483.2</v>
      </c>
      <c r="V4" s="9">
        <v>483.2</v>
      </c>
      <c r="W4" s="9">
        <v>483.2</v>
      </c>
      <c r="X4" s="9">
        <v>483.2</v>
      </c>
    </row>
    <row r="5" spans="1:24" x14ac:dyDescent="0.25">
      <c r="A5" s="29" t="s">
        <v>65</v>
      </c>
      <c r="B5" s="34" t="s">
        <v>37</v>
      </c>
      <c r="C5" s="34" t="s">
        <v>37</v>
      </c>
      <c r="D5" s="34" t="s">
        <v>37</v>
      </c>
      <c r="E5" s="21" t="s">
        <v>37</v>
      </c>
      <c r="F5" s="21" t="s">
        <v>37</v>
      </c>
      <c r="G5" s="21" t="s">
        <v>37</v>
      </c>
      <c r="H5" s="21" t="s">
        <v>37</v>
      </c>
      <c r="I5" s="21" t="s">
        <v>37</v>
      </c>
      <c r="J5" s="21" t="s">
        <v>37</v>
      </c>
      <c r="K5" s="21" t="s">
        <v>37</v>
      </c>
      <c r="L5" s="21" t="s">
        <v>37</v>
      </c>
      <c r="M5" s="21" t="s">
        <v>37</v>
      </c>
      <c r="N5" s="39" t="s">
        <v>37</v>
      </c>
      <c r="O5" s="39" t="s">
        <v>37</v>
      </c>
      <c r="P5" s="39" t="s">
        <v>37</v>
      </c>
      <c r="Q5" s="21">
        <v>39</v>
      </c>
      <c r="R5" s="21">
        <v>39</v>
      </c>
      <c r="S5" s="21">
        <v>39</v>
      </c>
      <c r="T5" s="39" t="s">
        <v>37</v>
      </c>
      <c r="U5" s="39" t="s">
        <v>37</v>
      </c>
      <c r="V5" s="39" t="s">
        <v>37</v>
      </c>
      <c r="W5" s="39" t="s">
        <v>37</v>
      </c>
      <c r="X5" s="39" t="s">
        <v>37</v>
      </c>
    </row>
    <row r="6" spans="1:24" x14ac:dyDescent="0.25">
      <c r="A6" s="4" t="s">
        <v>43</v>
      </c>
      <c r="B6" s="34" t="s">
        <v>37</v>
      </c>
      <c r="C6" s="34" t="s">
        <v>37</v>
      </c>
      <c r="D6" s="1" t="s">
        <v>37</v>
      </c>
      <c r="E6" s="3" t="s">
        <v>37</v>
      </c>
      <c r="F6" s="3" t="s">
        <v>37</v>
      </c>
      <c r="G6" s="21" t="s">
        <v>37</v>
      </c>
      <c r="H6" s="21" t="s">
        <v>37</v>
      </c>
      <c r="I6" s="21">
        <v>37.200000000000003</v>
      </c>
      <c r="J6" s="21">
        <v>37.249900000000004</v>
      </c>
      <c r="K6" s="21">
        <v>37.249900000000004</v>
      </c>
      <c r="L6" s="21">
        <v>37.249900000000004</v>
      </c>
      <c r="M6" s="21" t="s">
        <v>37</v>
      </c>
      <c r="N6" s="39" t="s">
        <v>37</v>
      </c>
      <c r="O6" s="39" t="s">
        <v>37</v>
      </c>
      <c r="P6" s="39" t="s">
        <v>37</v>
      </c>
      <c r="Q6" s="39" t="s">
        <v>37</v>
      </c>
      <c r="R6" s="39" t="s">
        <v>37</v>
      </c>
      <c r="S6" s="39" t="s">
        <v>37</v>
      </c>
      <c r="T6" s="39" t="s">
        <v>37</v>
      </c>
      <c r="U6" s="39" t="s">
        <v>37</v>
      </c>
      <c r="V6" s="39" t="s">
        <v>37</v>
      </c>
      <c r="W6" s="39" t="s">
        <v>37</v>
      </c>
      <c r="X6" s="39" t="s">
        <v>37</v>
      </c>
    </row>
    <row r="7" spans="1:24" x14ac:dyDescent="0.25">
      <c r="A7" s="4" t="s">
        <v>44</v>
      </c>
      <c r="B7" s="34" t="s">
        <v>37</v>
      </c>
      <c r="C7" s="34" t="s">
        <v>37</v>
      </c>
      <c r="D7" s="1" t="s">
        <v>37</v>
      </c>
      <c r="E7" s="3" t="s">
        <v>37</v>
      </c>
      <c r="F7" s="3" t="s">
        <v>37</v>
      </c>
      <c r="G7" s="21" t="s">
        <v>37</v>
      </c>
      <c r="H7" s="21" t="s">
        <v>37</v>
      </c>
      <c r="I7" s="21" t="s">
        <v>37</v>
      </c>
      <c r="J7" s="21" t="s">
        <v>37</v>
      </c>
      <c r="K7" s="21" t="s">
        <v>37</v>
      </c>
      <c r="L7" s="21" t="s">
        <v>37</v>
      </c>
      <c r="M7" s="21" t="s">
        <v>37</v>
      </c>
      <c r="N7" s="39" t="s">
        <v>37</v>
      </c>
      <c r="O7" s="39" t="s">
        <v>37</v>
      </c>
      <c r="P7" s="39" t="s">
        <v>37</v>
      </c>
      <c r="Q7" s="39" t="s">
        <v>37</v>
      </c>
      <c r="R7" s="39" t="s">
        <v>37</v>
      </c>
      <c r="S7" s="39" t="s">
        <v>37</v>
      </c>
      <c r="T7" s="39" t="s">
        <v>37</v>
      </c>
      <c r="U7" s="39" t="s">
        <v>37</v>
      </c>
      <c r="V7" s="39" t="s">
        <v>37</v>
      </c>
      <c r="W7" s="39" t="s">
        <v>37</v>
      </c>
      <c r="X7" s="39" t="s">
        <v>37</v>
      </c>
    </row>
    <row r="8" spans="1:24" x14ac:dyDescent="0.25">
      <c r="A8" s="4" t="s">
        <v>45</v>
      </c>
      <c r="B8" s="34">
        <v>-105.8</v>
      </c>
      <c r="C8" s="34">
        <v>-105.8</v>
      </c>
      <c r="D8" s="1" t="s">
        <v>37</v>
      </c>
      <c r="E8" s="3">
        <v>-105.8</v>
      </c>
      <c r="F8" s="3">
        <v>-105.8</v>
      </c>
      <c r="G8" s="21">
        <v>-105.8</v>
      </c>
      <c r="H8" s="21" t="s">
        <v>37</v>
      </c>
      <c r="I8" s="21">
        <v>-63.5</v>
      </c>
      <c r="J8" s="21">
        <v>-63.54</v>
      </c>
      <c r="K8" s="21">
        <v>-63.54</v>
      </c>
      <c r="L8" s="21" t="s">
        <v>37</v>
      </c>
      <c r="M8" s="21">
        <v>-48.6</v>
      </c>
      <c r="N8" s="39">
        <v>-48.6</v>
      </c>
      <c r="O8" s="39" t="s">
        <v>37</v>
      </c>
      <c r="P8" s="39" t="s">
        <v>37</v>
      </c>
      <c r="Q8" s="21">
        <v>-40.340000000000003</v>
      </c>
      <c r="R8" s="21">
        <v>-40.299999999999997</v>
      </c>
      <c r="S8" s="21">
        <v>-40.299999999999997</v>
      </c>
      <c r="T8" s="39" t="s">
        <v>37</v>
      </c>
      <c r="U8" s="3">
        <v>-40.299999999999997</v>
      </c>
      <c r="V8" s="3">
        <v>-40.299999999999997</v>
      </c>
      <c r="W8" s="3">
        <v>-40.299999999999997</v>
      </c>
      <c r="X8" s="39" t="s">
        <v>37</v>
      </c>
    </row>
    <row r="9" spans="1:24" x14ac:dyDescent="0.25">
      <c r="A9" s="4" t="s">
        <v>46</v>
      </c>
      <c r="B9" s="34">
        <v>167.2</v>
      </c>
      <c r="C9" s="34">
        <v>152.30000000000001</v>
      </c>
      <c r="D9" s="1">
        <v>66.5</v>
      </c>
      <c r="E9" s="3">
        <v>298.7</v>
      </c>
      <c r="F9" s="3">
        <v>237.7</v>
      </c>
      <c r="G9" s="21">
        <v>175.2</v>
      </c>
      <c r="H9" s="21">
        <v>71.8</v>
      </c>
      <c r="I9" s="21">
        <v>251.3</v>
      </c>
      <c r="J9" s="21">
        <v>193.3</v>
      </c>
      <c r="K9" s="21">
        <v>143.36000000000001</v>
      </c>
      <c r="L9" s="21">
        <v>71.149899999999988</v>
      </c>
      <c r="M9" s="21">
        <v>67.400000000000006</v>
      </c>
      <c r="N9" s="21">
        <v>81.7</v>
      </c>
      <c r="O9" s="21">
        <v>43.6</v>
      </c>
      <c r="P9" s="21">
        <v>64</v>
      </c>
      <c r="Q9" s="21">
        <v>59.56</v>
      </c>
      <c r="R9" s="21">
        <v>60.3</v>
      </c>
      <c r="S9" s="21">
        <v>41.3</v>
      </c>
      <c r="T9" s="3">
        <v>34.6</v>
      </c>
      <c r="U9" s="3">
        <v>62</v>
      </c>
      <c r="V9" s="3">
        <v>50.9</v>
      </c>
      <c r="W9" s="3">
        <v>33</v>
      </c>
      <c r="X9" s="3">
        <v>18.2</v>
      </c>
    </row>
    <row r="10" spans="1:24" x14ac:dyDescent="0.25">
      <c r="A10" s="10" t="s">
        <v>47</v>
      </c>
      <c r="B10" s="22">
        <v>1061.2</v>
      </c>
      <c r="C10" s="22">
        <v>1046.3</v>
      </c>
      <c r="D10" s="11">
        <v>1066.3</v>
      </c>
      <c r="E10" s="11">
        <v>999.8</v>
      </c>
      <c r="F10" s="11">
        <v>939</v>
      </c>
      <c r="G10" s="22">
        <v>876.3</v>
      </c>
      <c r="H10" s="22">
        <v>878.5</v>
      </c>
      <c r="I10" s="22">
        <v>806.9</v>
      </c>
      <c r="J10" s="22">
        <v>748.95980000000009</v>
      </c>
      <c r="K10" s="22">
        <v>699.01980000000003</v>
      </c>
      <c r="L10" s="22">
        <v>690.4</v>
      </c>
      <c r="M10" s="22">
        <v>581.9</v>
      </c>
      <c r="N10" s="22">
        <v>596.20000000000005</v>
      </c>
      <c r="O10" s="22">
        <v>606.70000000000005</v>
      </c>
      <c r="P10" s="22">
        <v>627.1</v>
      </c>
      <c r="Q10" s="22">
        <v>563.11999999999989</v>
      </c>
      <c r="R10" s="22">
        <v>563.9</v>
      </c>
      <c r="S10" s="22">
        <v>544.9</v>
      </c>
      <c r="T10" s="11">
        <v>539.5</v>
      </c>
      <c r="U10" s="11">
        <v>504.9</v>
      </c>
      <c r="V10" s="11">
        <v>493.79999999999995</v>
      </c>
      <c r="W10" s="11">
        <v>475.9</v>
      </c>
      <c r="X10" s="11">
        <v>501.4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1" tint="0.499984740745262"/>
  </sheetPr>
  <dimension ref="A1:X10"/>
  <sheetViews>
    <sheetView workbookViewId="0">
      <selection activeCell="E35" sqref="E35"/>
    </sheetView>
  </sheetViews>
  <sheetFormatPr defaultColWidth="9.140625" defaultRowHeight="15" x14ac:dyDescent="0.25"/>
  <cols>
    <col min="1" max="1" width="55.140625" bestFit="1" customWidth="1"/>
    <col min="2" max="3" width="8" style="25" customWidth="1"/>
    <col min="4" max="6" width="8" customWidth="1"/>
    <col min="7" max="10" width="8" style="25" customWidth="1"/>
    <col min="11" max="14" width="7.85546875" style="25" customWidth="1"/>
    <col min="15" max="15" width="8" style="25" customWidth="1"/>
    <col min="16" max="16" width="8" style="37" customWidth="1"/>
    <col min="17" max="19" width="8" style="25" customWidth="1"/>
    <col min="20" max="28" width="8" customWidth="1"/>
  </cols>
  <sheetData>
    <row r="1" spans="1:24" ht="23.25" x14ac:dyDescent="0.35">
      <c r="A1" s="16" t="s">
        <v>213</v>
      </c>
      <c r="B1" s="27"/>
      <c r="C1" s="27"/>
      <c r="D1" s="16"/>
      <c r="E1" s="16"/>
      <c r="F1" s="16"/>
      <c r="G1" s="27"/>
      <c r="H1" s="27"/>
      <c r="I1" s="27"/>
      <c r="J1" s="27"/>
      <c r="K1" s="27"/>
      <c r="L1" s="27"/>
      <c r="M1" s="27"/>
      <c r="N1" s="27"/>
      <c r="O1" s="27"/>
      <c r="P1" s="38"/>
      <c r="Q1" s="27"/>
      <c r="R1" s="27"/>
      <c r="S1" s="27"/>
      <c r="T1" s="16"/>
    </row>
    <row r="2" spans="1:24" ht="30" x14ac:dyDescent="0.25">
      <c r="A2" s="18" t="s">
        <v>0</v>
      </c>
      <c r="B2" s="26" t="s">
        <v>220</v>
      </c>
      <c r="C2" s="26" t="s">
        <v>209</v>
      </c>
      <c r="D2" s="26" t="s">
        <v>205</v>
      </c>
      <c r="E2" s="26" t="s">
        <v>202</v>
      </c>
      <c r="F2" s="26" t="s">
        <v>198</v>
      </c>
      <c r="G2" s="26" t="s">
        <v>193</v>
      </c>
      <c r="H2" s="26" t="s">
        <v>191</v>
      </c>
      <c r="I2" s="26" t="s">
        <v>180</v>
      </c>
      <c r="J2" s="26" t="s">
        <v>174</v>
      </c>
      <c r="K2" s="26" t="s">
        <v>173</v>
      </c>
      <c r="L2" s="26" t="s">
        <v>167</v>
      </c>
      <c r="M2" s="26" t="s">
        <v>164</v>
      </c>
      <c r="N2" s="26" t="s">
        <v>161</v>
      </c>
      <c r="O2" s="26" t="s">
        <v>158</v>
      </c>
      <c r="P2" s="26" t="s">
        <v>146</v>
      </c>
      <c r="Q2" s="26" t="s">
        <v>149</v>
      </c>
      <c r="R2" s="26" t="s">
        <v>151</v>
      </c>
      <c r="S2" s="26" t="s">
        <v>153</v>
      </c>
      <c r="T2" s="17" t="s">
        <v>147</v>
      </c>
      <c r="U2" s="17" t="s">
        <v>150</v>
      </c>
      <c r="V2" s="17" t="s">
        <v>152</v>
      </c>
      <c r="W2" s="17" t="s">
        <v>154</v>
      </c>
      <c r="X2" s="17" t="s">
        <v>148</v>
      </c>
    </row>
    <row r="3" spans="1:24" x14ac:dyDescent="0.25">
      <c r="A3" s="5"/>
      <c r="B3" s="61"/>
      <c r="C3" s="61"/>
      <c r="D3" s="5"/>
      <c r="E3" s="5"/>
      <c r="F3" s="5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9"/>
      <c r="U3" s="9"/>
      <c r="V3" s="9"/>
      <c r="W3" s="9"/>
      <c r="X3" s="9"/>
    </row>
    <row r="4" spans="1:24" x14ac:dyDescent="0.25">
      <c r="A4" s="12" t="s">
        <v>106</v>
      </c>
      <c r="B4" s="54">
        <f>'Eget kapital-3M'!B4</f>
        <v>999.8</v>
      </c>
      <c r="C4" s="54">
        <f>'Eget kapital-3M'!C4</f>
        <v>999.8</v>
      </c>
      <c r="D4" s="54">
        <f>'Eget kapital-3M'!D4</f>
        <v>999.8</v>
      </c>
      <c r="E4" s="54">
        <f>'Eget kapital-3M'!E4</f>
        <v>806.9</v>
      </c>
      <c r="F4" s="54">
        <f>'Eget kapital-3M'!F4</f>
        <v>806.9</v>
      </c>
      <c r="G4" s="54">
        <f>'Eget kapital-3M'!G4</f>
        <v>806.9</v>
      </c>
      <c r="H4" s="54">
        <f>'Eget kapital-3M'!H4</f>
        <v>806.9</v>
      </c>
      <c r="I4" s="54">
        <f>'Eget kapital-3M'!I4</f>
        <v>581.9</v>
      </c>
      <c r="J4" s="54">
        <f>'Eget kapital-3M'!J4</f>
        <v>581.94989999999996</v>
      </c>
      <c r="K4" s="54">
        <f>'Eget kapital-3M'!K4</f>
        <v>581.94989999999996</v>
      </c>
      <c r="L4" s="54">
        <f>'Eget kapital-3M'!L4</f>
        <v>581.94989999999996</v>
      </c>
      <c r="M4" s="54">
        <f>'Eget kapital-3M'!M4</f>
        <v>563.1</v>
      </c>
      <c r="N4" s="54">
        <f>'Eget kapital-3M'!N4</f>
        <v>563.1</v>
      </c>
      <c r="O4" s="54">
        <f>'Eget kapital-3M'!O4</f>
        <v>563.1</v>
      </c>
      <c r="P4" s="54">
        <f>'Eget kapital-3M'!P4</f>
        <v>563.1</v>
      </c>
      <c r="Q4" s="54">
        <f>'Eget kapital-3M'!Q4</f>
        <v>504.9</v>
      </c>
      <c r="R4" s="54">
        <f>'Eget kapital-3M'!R4</f>
        <v>504.9</v>
      </c>
      <c r="S4" s="54">
        <f>'Eget kapital-3M'!S4</f>
        <v>504.9</v>
      </c>
      <c r="T4" s="54">
        <f>'Eget kapital-3M'!T4</f>
        <v>504.9</v>
      </c>
      <c r="U4" s="54">
        <f>'Eget kapital-3M'!U4</f>
        <v>483.2</v>
      </c>
      <c r="V4" s="54">
        <f>'Eget kapital-3M'!V4</f>
        <v>483.2</v>
      </c>
      <c r="W4" s="54">
        <f>'Eget kapital-3M'!W4</f>
        <v>483.2</v>
      </c>
      <c r="X4" s="54">
        <f>'Eget kapital-3M'!X4</f>
        <v>483.2</v>
      </c>
    </row>
    <row r="5" spans="1:24" x14ac:dyDescent="0.25">
      <c r="A5" s="29" t="s">
        <v>107</v>
      </c>
      <c r="B5" s="30" t="str">
        <f>'Eget kapital-3M'!B5</f>
        <v>-</v>
      </c>
      <c r="C5" s="30" t="str">
        <f>'Eget kapital-3M'!C5</f>
        <v>-</v>
      </c>
      <c r="D5" s="30" t="str">
        <f>'Eget kapital-3M'!D5</f>
        <v>-</v>
      </c>
      <c r="E5" s="30" t="str">
        <f>'Eget kapital-3M'!E5</f>
        <v>-</v>
      </c>
      <c r="F5" s="30" t="str">
        <f>'Eget kapital-3M'!F5</f>
        <v>-</v>
      </c>
      <c r="G5" s="30" t="str">
        <f>'Eget kapital-3M'!G5</f>
        <v>-</v>
      </c>
      <c r="H5" s="30" t="str">
        <f>'Eget kapital-3M'!H5</f>
        <v>-</v>
      </c>
      <c r="I5" s="30" t="str">
        <f>'Eget kapital-3M'!I5</f>
        <v>-</v>
      </c>
      <c r="J5" s="30" t="str">
        <f>'Eget kapital-3M'!J5</f>
        <v>-</v>
      </c>
      <c r="K5" s="30" t="str">
        <f>'Eget kapital-3M'!K5</f>
        <v>-</v>
      </c>
      <c r="L5" s="30" t="str">
        <f>'Eget kapital-3M'!L5</f>
        <v>-</v>
      </c>
      <c r="M5" s="30" t="str">
        <f>'Eget kapital-3M'!M5</f>
        <v>-</v>
      </c>
      <c r="N5" s="30" t="str">
        <f>'Eget kapital-3M'!N5</f>
        <v>-</v>
      </c>
      <c r="O5" s="30" t="str">
        <f>'Eget kapital-3M'!O5</f>
        <v>-</v>
      </c>
      <c r="P5" s="30" t="str">
        <f>'Eget kapital-3M'!P5</f>
        <v>-</v>
      </c>
      <c r="Q5" s="30">
        <f>'Eget kapital-3M'!Q5</f>
        <v>39</v>
      </c>
      <c r="R5" s="30">
        <f>'Eget kapital-3M'!R5</f>
        <v>39</v>
      </c>
      <c r="S5" s="30">
        <f>'Eget kapital-3M'!S5</f>
        <v>39</v>
      </c>
      <c r="T5" s="30" t="str">
        <f>'Eget kapital-3M'!T5</f>
        <v>-</v>
      </c>
      <c r="U5" s="30" t="str">
        <f>'Eget kapital-3M'!U5</f>
        <v>-</v>
      </c>
      <c r="V5" s="30" t="str">
        <f>'Eget kapital-3M'!V5</f>
        <v>-</v>
      </c>
      <c r="W5" s="30" t="str">
        <f>'Eget kapital-3M'!W5</f>
        <v>-</v>
      </c>
      <c r="X5" s="30" t="str">
        <f>'Eget kapital-3M'!X5</f>
        <v>-</v>
      </c>
    </row>
    <row r="6" spans="1:24" x14ac:dyDescent="0.25">
      <c r="A6" s="4" t="s">
        <v>108</v>
      </c>
      <c r="B6" s="30" t="str">
        <f>'Eget kapital-3M'!B6</f>
        <v>-</v>
      </c>
      <c r="C6" s="30" t="str">
        <f>'Eget kapital-3M'!C6</f>
        <v>-</v>
      </c>
      <c r="D6" s="30" t="str">
        <f>'Eget kapital-3M'!D6</f>
        <v>-</v>
      </c>
      <c r="E6" s="30" t="str">
        <f>'Eget kapital-3M'!E6</f>
        <v>-</v>
      </c>
      <c r="F6" s="30" t="str">
        <f>'Eget kapital-3M'!F6</f>
        <v>-</v>
      </c>
      <c r="G6" s="30" t="str">
        <f>'Eget kapital-3M'!G6</f>
        <v>-</v>
      </c>
      <c r="H6" s="30" t="str">
        <f>'Eget kapital-3M'!H6</f>
        <v>-</v>
      </c>
      <c r="I6" s="30">
        <f>'Eget kapital-3M'!I6</f>
        <v>37.200000000000003</v>
      </c>
      <c r="J6" s="30">
        <f>'Eget kapital-3M'!J6</f>
        <v>37.249900000000004</v>
      </c>
      <c r="K6" s="30">
        <f>'Eget kapital-3M'!K6</f>
        <v>37.249900000000004</v>
      </c>
      <c r="L6" s="30">
        <f>'Eget kapital-3M'!L6</f>
        <v>37.249900000000004</v>
      </c>
      <c r="M6" s="30" t="str">
        <f>'Eget kapital-3M'!M6</f>
        <v>-</v>
      </c>
      <c r="N6" s="30" t="str">
        <f>'Eget kapital-3M'!N6</f>
        <v>-</v>
      </c>
      <c r="O6" s="30" t="str">
        <f>'Eget kapital-3M'!O6</f>
        <v>-</v>
      </c>
      <c r="P6" s="30" t="str">
        <f>'Eget kapital-3M'!P6</f>
        <v>-</v>
      </c>
      <c r="Q6" s="30" t="str">
        <f>'Eget kapital-3M'!Q6</f>
        <v>-</v>
      </c>
      <c r="R6" s="30" t="str">
        <f>'Eget kapital-3M'!R6</f>
        <v>-</v>
      </c>
      <c r="S6" s="30" t="str">
        <f>'Eget kapital-3M'!S6</f>
        <v>-</v>
      </c>
      <c r="T6" s="30" t="str">
        <f>'Eget kapital-3M'!T6</f>
        <v>-</v>
      </c>
      <c r="U6" s="30" t="str">
        <f>'Eget kapital-3M'!U6</f>
        <v>-</v>
      </c>
      <c r="V6" s="30" t="str">
        <f>'Eget kapital-3M'!V6</f>
        <v>-</v>
      </c>
      <c r="W6" s="30" t="str">
        <f>'Eget kapital-3M'!W6</f>
        <v>-</v>
      </c>
      <c r="X6" s="30" t="str">
        <f>'Eget kapital-3M'!X6</f>
        <v>-</v>
      </c>
    </row>
    <row r="7" spans="1:24" x14ac:dyDescent="0.25">
      <c r="A7" s="4" t="s">
        <v>109</v>
      </c>
      <c r="B7" s="30" t="str">
        <f>'Eget kapital-3M'!B7</f>
        <v>-</v>
      </c>
      <c r="C7" s="30" t="str">
        <f>'Eget kapital-3M'!C7</f>
        <v>-</v>
      </c>
      <c r="D7" s="30" t="str">
        <f>'Eget kapital-3M'!D7</f>
        <v>-</v>
      </c>
      <c r="E7" s="30" t="str">
        <f>'Eget kapital-3M'!E7</f>
        <v>-</v>
      </c>
      <c r="F7" s="30" t="str">
        <f>'Eget kapital-3M'!F7</f>
        <v>-</v>
      </c>
      <c r="G7" s="30" t="str">
        <f>'Eget kapital-3M'!G7</f>
        <v>-</v>
      </c>
      <c r="H7" s="30" t="str">
        <f>'Eget kapital-3M'!H7</f>
        <v>-</v>
      </c>
      <c r="I7" s="30" t="str">
        <f>'Eget kapital-3M'!I7</f>
        <v>-</v>
      </c>
      <c r="J7" s="30" t="str">
        <f>'Eget kapital-3M'!J7</f>
        <v>-</v>
      </c>
      <c r="K7" s="30" t="str">
        <f>'Eget kapital-3M'!K7</f>
        <v>-</v>
      </c>
      <c r="L7" s="30" t="str">
        <f>'Eget kapital-3M'!L7</f>
        <v>-</v>
      </c>
      <c r="M7" s="30" t="str">
        <f>'Eget kapital-3M'!M7</f>
        <v>-</v>
      </c>
      <c r="N7" s="30" t="str">
        <f>'Eget kapital-3M'!N7</f>
        <v>-</v>
      </c>
      <c r="O7" s="30" t="str">
        <f>'Eget kapital-3M'!O7</f>
        <v>-</v>
      </c>
      <c r="P7" s="30" t="str">
        <f>'Eget kapital-3M'!P7</f>
        <v>-</v>
      </c>
      <c r="Q7" s="30" t="str">
        <f>'Eget kapital-3M'!Q7</f>
        <v>-</v>
      </c>
      <c r="R7" s="30" t="str">
        <f>'Eget kapital-3M'!R7</f>
        <v>-</v>
      </c>
      <c r="S7" s="30" t="str">
        <f>'Eget kapital-3M'!S7</f>
        <v>-</v>
      </c>
      <c r="T7" s="30" t="str">
        <f>'Eget kapital-3M'!T7</f>
        <v>-</v>
      </c>
      <c r="U7" s="30" t="str">
        <f>'Eget kapital-3M'!U7</f>
        <v>-</v>
      </c>
      <c r="V7" s="30" t="str">
        <f>'Eget kapital-3M'!V7</f>
        <v>-</v>
      </c>
      <c r="W7" s="30" t="str">
        <f>'Eget kapital-3M'!W7</f>
        <v>-</v>
      </c>
      <c r="X7" s="30" t="str">
        <f>'Eget kapital-3M'!X7</f>
        <v>-</v>
      </c>
    </row>
    <row r="8" spans="1:24" x14ac:dyDescent="0.25">
      <c r="A8" s="4" t="s">
        <v>104</v>
      </c>
      <c r="B8" s="30">
        <f>'Eget kapital-3M'!B8</f>
        <v>-105.8</v>
      </c>
      <c r="C8" s="30">
        <f>'Eget kapital-3M'!C8</f>
        <v>-105.8</v>
      </c>
      <c r="D8" s="30" t="str">
        <f>'Eget kapital-3M'!D8</f>
        <v>-</v>
      </c>
      <c r="E8" s="30">
        <f>'Eget kapital-3M'!E8</f>
        <v>-105.8</v>
      </c>
      <c r="F8" s="30">
        <f>'Eget kapital-3M'!F8</f>
        <v>-105.8</v>
      </c>
      <c r="G8" s="30">
        <f>'Eget kapital-3M'!G8</f>
        <v>-105.8</v>
      </c>
      <c r="H8" s="30" t="str">
        <f>'Eget kapital-3M'!H8</f>
        <v>-</v>
      </c>
      <c r="I8" s="30">
        <f>'Eget kapital-3M'!I8</f>
        <v>-63.5</v>
      </c>
      <c r="J8" s="30">
        <f>'Eget kapital-3M'!J8</f>
        <v>-63.54</v>
      </c>
      <c r="K8" s="30">
        <f>'Eget kapital-3M'!K8</f>
        <v>-63.54</v>
      </c>
      <c r="L8" s="30" t="str">
        <f>'Eget kapital-3M'!L8</f>
        <v>-</v>
      </c>
      <c r="M8" s="30">
        <f>'Eget kapital-3M'!M8</f>
        <v>-48.6</v>
      </c>
      <c r="N8" s="30">
        <f>'Eget kapital-3M'!N8</f>
        <v>-48.6</v>
      </c>
      <c r="O8" s="30" t="str">
        <f>'Eget kapital-3M'!O8</f>
        <v>-</v>
      </c>
      <c r="P8" s="30" t="str">
        <f>'Eget kapital-3M'!P8</f>
        <v>-</v>
      </c>
      <c r="Q8" s="30">
        <f>'Eget kapital-3M'!Q8</f>
        <v>-40.340000000000003</v>
      </c>
      <c r="R8" s="30">
        <f>'Eget kapital-3M'!R8</f>
        <v>-40.299999999999997</v>
      </c>
      <c r="S8" s="30">
        <f>'Eget kapital-3M'!S8</f>
        <v>-40.299999999999997</v>
      </c>
      <c r="T8" s="30" t="str">
        <f>'Eget kapital-3M'!T8</f>
        <v>-</v>
      </c>
      <c r="U8" s="30">
        <f>'Eget kapital-3M'!U8</f>
        <v>-40.299999999999997</v>
      </c>
      <c r="V8" s="30">
        <f>'Eget kapital-3M'!V8</f>
        <v>-40.299999999999997</v>
      </c>
      <c r="W8" s="30">
        <f>'Eget kapital-3M'!W8</f>
        <v>-40.299999999999997</v>
      </c>
      <c r="X8" s="30" t="str">
        <f>'Eget kapital-3M'!X8</f>
        <v>-</v>
      </c>
    </row>
    <row r="9" spans="1:24" x14ac:dyDescent="0.25">
      <c r="A9" s="4" t="s">
        <v>110</v>
      </c>
      <c r="B9" s="30">
        <f>'Eget kapital-3M'!B9</f>
        <v>167.2</v>
      </c>
      <c r="C9" s="30">
        <f>'Eget kapital-3M'!C9</f>
        <v>152.30000000000001</v>
      </c>
      <c r="D9" s="30">
        <f>'Eget kapital-3M'!D9</f>
        <v>66.5</v>
      </c>
      <c r="E9" s="30">
        <f>'Eget kapital-3M'!E9</f>
        <v>298.7</v>
      </c>
      <c r="F9" s="30">
        <f>'Eget kapital-3M'!F9</f>
        <v>237.7</v>
      </c>
      <c r="G9" s="30">
        <f>'Eget kapital-3M'!G9</f>
        <v>175.2</v>
      </c>
      <c r="H9" s="30">
        <f>'Eget kapital-3M'!H9</f>
        <v>71.8</v>
      </c>
      <c r="I9" s="30">
        <f>'Eget kapital-3M'!I9</f>
        <v>251.3</v>
      </c>
      <c r="J9" s="30">
        <f>'Eget kapital-3M'!J9</f>
        <v>193.3</v>
      </c>
      <c r="K9" s="30">
        <f>'Eget kapital-3M'!K9</f>
        <v>143.36000000000001</v>
      </c>
      <c r="L9" s="30">
        <f>'Eget kapital-3M'!L9</f>
        <v>71.149899999999988</v>
      </c>
      <c r="M9" s="30">
        <f>'Eget kapital-3M'!M9</f>
        <v>67.400000000000006</v>
      </c>
      <c r="N9" s="30">
        <f>'Eget kapital-3M'!N9</f>
        <v>81.7</v>
      </c>
      <c r="O9" s="30">
        <f>'Eget kapital-3M'!O9</f>
        <v>43.6</v>
      </c>
      <c r="P9" s="30">
        <f>'Eget kapital-3M'!P9</f>
        <v>64</v>
      </c>
      <c r="Q9" s="30">
        <f>'Eget kapital-3M'!Q9</f>
        <v>59.56</v>
      </c>
      <c r="R9" s="30">
        <f>'Eget kapital-3M'!R9</f>
        <v>60.3</v>
      </c>
      <c r="S9" s="30">
        <f>'Eget kapital-3M'!S9</f>
        <v>41.3</v>
      </c>
      <c r="T9" s="30">
        <f>'Eget kapital-3M'!T9</f>
        <v>34.6</v>
      </c>
      <c r="U9" s="30">
        <f>'Eget kapital-3M'!U9</f>
        <v>62</v>
      </c>
      <c r="V9" s="30">
        <f>'Eget kapital-3M'!V9</f>
        <v>50.9</v>
      </c>
      <c r="W9" s="30">
        <f>'Eget kapital-3M'!W9</f>
        <v>33</v>
      </c>
      <c r="X9" s="30">
        <f>'Eget kapital-3M'!X9</f>
        <v>18.2</v>
      </c>
    </row>
    <row r="10" spans="1:24" x14ac:dyDescent="0.25">
      <c r="A10" s="10" t="s">
        <v>105</v>
      </c>
      <c r="B10" s="22">
        <f>'Eget kapital-3M'!B10</f>
        <v>1061.2</v>
      </c>
      <c r="C10" s="22">
        <f>'Eget kapital-3M'!C10</f>
        <v>1046.3</v>
      </c>
      <c r="D10" s="22">
        <f>'Eget kapital-3M'!D10</f>
        <v>1066.3</v>
      </c>
      <c r="E10" s="22">
        <f>'Eget kapital-3M'!E10</f>
        <v>999.8</v>
      </c>
      <c r="F10" s="22">
        <f>'Eget kapital-3M'!F10</f>
        <v>939</v>
      </c>
      <c r="G10" s="22">
        <f>'Eget kapital-3M'!G10</f>
        <v>876.3</v>
      </c>
      <c r="H10" s="22">
        <f>'Eget kapital-3M'!H10</f>
        <v>878.5</v>
      </c>
      <c r="I10" s="22">
        <f>'Eget kapital-3M'!I10</f>
        <v>806.9</v>
      </c>
      <c r="J10" s="22">
        <f>'Eget kapital-3M'!J10</f>
        <v>748.95980000000009</v>
      </c>
      <c r="K10" s="22">
        <f>'Eget kapital-3M'!K10</f>
        <v>699.01980000000003</v>
      </c>
      <c r="L10" s="22">
        <f>'Eget kapital-3M'!L10</f>
        <v>690.4</v>
      </c>
      <c r="M10" s="22">
        <f>'Eget kapital-3M'!M10</f>
        <v>581.9</v>
      </c>
      <c r="N10" s="22">
        <f>'Eget kapital-3M'!N10</f>
        <v>596.20000000000005</v>
      </c>
      <c r="O10" s="22">
        <f>'Eget kapital-3M'!O10</f>
        <v>606.70000000000005</v>
      </c>
      <c r="P10" s="22">
        <f>'Eget kapital-3M'!P10</f>
        <v>627.1</v>
      </c>
      <c r="Q10" s="22">
        <f>'Eget kapital-3M'!Q10</f>
        <v>563.11999999999989</v>
      </c>
      <c r="R10" s="22">
        <f>'Eget kapital-3M'!R10</f>
        <v>563.9</v>
      </c>
      <c r="S10" s="22">
        <f>'Eget kapital-3M'!S10</f>
        <v>544.9</v>
      </c>
      <c r="T10" s="22">
        <f>'Eget kapital-3M'!T10</f>
        <v>539.5</v>
      </c>
      <c r="U10" s="22">
        <f>'Eget kapital-3M'!U10</f>
        <v>504.9</v>
      </c>
      <c r="V10" s="22">
        <f>'Eget kapital-3M'!V10</f>
        <v>493.79999999999995</v>
      </c>
      <c r="W10" s="22">
        <f>'Eget kapital-3M'!W10</f>
        <v>475.9</v>
      </c>
      <c r="X10" s="22">
        <f>'Eget kapital-3M'!X10</f>
        <v>501.4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9"/>
  <sheetViews>
    <sheetView workbookViewId="0">
      <selection sqref="A1:F19"/>
    </sheetView>
  </sheetViews>
  <sheetFormatPr defaultColWidth="8.7109375" defaultRowHeight="15" x14ac:dyDescent="0.25"/>
  <cols>
    <col min="1" max="1" width="70.28515625" bestFit="1" customWidth="1"/>
    <col min="2" max="2" width="8.7109375" style="25" customWidth="1"/>
    <col min="3" max="5" width="8.7109375" style="25"/>
  </cols>
  <sheetData>
    <row r="1" spans="1:6" ht="23.25" x14ac:dyDescent="0.35">
      <c r="A1" s="76" t="s">
        <v>57</v>
      </c>
      <c r="B1" s="33"/>
      <c r="C1" s="33"/>
      <c r="D1" s="33"/>
      <c r="E1" s="33"/>
      <c r="F1" s="33"/>
    </row>
    <row r="2" spans="1:6" x14ac:dyDescent="0.25">
      <c r="A2" s="77" t="s">
        <v>0</v>
      </c>
      <c r="B2" s="32" t="s">
        <v>199</v>
      </c>
      <c r="C2" s="32" t="s">
        <v>178</v>
      </c>
      <c r="D2" s="32" t="s">
        <v>162</v>
      </c>
      <c r="E2" s="32" t="s">
        <v>64</v>
      </c>
      <c r="F2" s="32" t="s">
        <v>1</v>
      </c>
    </row>
    <row r="3" spans="1:6" x14ac:dyDescent="0.25">
      <c r="A3" s="78" t="s">
        <v>8</v>
      </c>
      <c r="B3" s="21">
        <v>251.6</v>
      </c>
      <c r="C3" s="21">
        <v>307.89999999999998</v>
      </c>
      <c r="D3" s="21">
        <v>132.19999999999999</v>
      </c>
      <c r="E3" s="21">
        <v>114.5</v>
      </c>
      <c r="F3" s="21">
        <v>78.8</v>
      </c>
    </row>
    <row r="4" spans="1:6" x14ac:dyDescent="0.25">
      <c r="A4" s="78" t="s">
        <v>235</v>
      </c>
      <c r="B4" s="21">
        <v>39.1</v>
      </c>
      <c r="C4" s="21">
        <v>43.4</v>
      </c>
      <c r="D4" s="21">
        <v>28.1</v>
      </c>
      <c r="E4" s="21">
        <v>47.8</v>
      </c>
      <c r="F4" s="21">
        <v>28</v>
      </c>
    </row>
    <row r="5" spans="1:6" x14ac:dyDescent="0.25">
      <c r="A5" s="78" t="s">
        <v>48</v>
      </c>
      <c r="B5" s="21">
        <v>-182.9</v>
      </c>
      <c r="C5" s="21">
        <v>-75.400000000000006</v>
      </c>
      <c r="D5" s="21">
        <v>33.4</v>
      </c>
      <c r="E5" s="21">
        <v>17.7</v>
      </c>
      <c r="F5" s="21">
        <v>20.5</v>
      </c>
    </row>
    <row r="6" spans="1:6" x14ac:dyDescent="0.25">
      <c r="A6" s="79" t="s">
        <v>49</v>
      </c>
      <c r="B6" s="22">
        <v>107.79999999999998</v>
      </c>
      <c r="C6" s="22">
        <v>275.89999999999998</v>
      </c>
      <c r="D6" s="22">
        <v>193.7</v>
      </c>
      <c r="E6" s="22">
        <v>180</v>
      </c>
      <c r="F6" s="22">
        <v>127.3</v>
      </c>
    </row>
    <row r="7" spans="1:6" x14ac:dyDescent="0.25">
      <c r="A7" s="78"/>
      <c r="B7" s="21"/>
      <c r="C7" s="21"/>
      <c r="D7" s="21"/>
      <c r="E7" s="21"/>
      <c r="F7" s="21"/>
    </row>
    <row r="8" spans="1:6" x14ac:dyDescent="0.25">
      <c r="A8" s="79" t="s">
        <v>50</v>
      </c>
      <c r="B8" s="22">
        <v>-87.4</v>
      </c>
      <c r="C8" s="22">
        <v>-123.7</v>
      </c>
      <c r="D8" s="22">
        <v>-44.786000000000001</v>
      </c>
      <c r="E8" s="22">
        <v>-184.2</v>
      </c>
      <c r="F8" s="22">
        <v>-22</v>
      </c>
    </row>
    <row r="9" spans="1:6" x14ac:dyDescent="0.25">
      <c r="A9" s="78"/>
      <c r="B9" s="21"/>
      <c r="C9" s="21"/>
      <c r="D9" s="21"/>
      <c r="E9" s="21"/>
      <c r="F9" s="21"/>
    </row>
    <row r="10" spans="1:6" x14ac:dyDescent="0.25">
      <c r="A10" s="79" t="s">
        <v>51</v>
      </c>
      <c r="B10" s="22">
        <v>20.3</v>
      </c>
      <c r="C10" s="22">
        <v>152.19999999999999</v>
      </c>
      <c r="D10" s="22">
        <f>SUM(D6:D8)</f>
        <v>148.91399999999999</v>
      </c>
      <c r="E10" s="22">
        <f>SUM(E6:E8)</f>
        <v>-4.1999999999999886</v>
      </c>
      <c r="F10" s="22">
        <f>SUM(F6:F8)-0.04</f>
        <v>105.25999999999999</v>
      </c>
    </row>
    <row r="11" spans="1:6" x14ac:dyDescent="0.25">
      <c r="A11" s="78"/>
      <c r="B11" s="21"/>
      <c r="C11" s="21"/>
      <c r="D11" s="21"/>
      <c r="E11" s="21"/>
      <c r="F11" s="21"/>
    </row>
    <row r="12" spans="1:6" x14ac:dyDescent="0.25">
      <c r="A12" s="79" t="s">
        <v>52</v>
      </c>
      <c r="B12" s="22">
        <v>-144.4</v>
      </c>
      <c r="C12" s="22">
        <v>-162.4</v>
      </c>
      <c r="D12" s="22">
        <v>-76.385000000000005</v>
      </c>
      <c r="E12" s="22">
        <f>-71.34-8.9</f>
        <v>-80.240000000000009</v>
      </c>
      <c r="F12" s="22">
        <f>-45.2-0.04</f>
        <v>-45.24</v>
      </c>
    </row>
    <row r="13" spans="1:6" x14ac:dyDescent="0.25">
      <c r="A13" s="78"/>
      <c r="B13" s="21"/>
      <c r="C13" s="21"/>
      <c r="D13" s="21"/>
      <c r="E13" s="21"/>
      <c r="F13" s="21"/>
    </row>
    <row r="14" spans="1:6" x14ac:dyDescent="0.25">
      <c r="A14" s="79" t="s">
        <v>53</v>
      </c>
      <c r="B14" s="22">
        <v>-124.1</v>
      </c>
      <c r="C14" s="22">
        <v>-10.199999999999999</v>
      </c>
      <c r="D14" s="22">
        <f>SUM(D10:D12)</f>
        <v>72.528999999999982</v>
      </c>
      <c r="E14" s="22">
        <f>SUM(E10:E12)</f>
        <v>-84.44</v>
      </c>
      <c r="F14" s="22">
        <f>SUM(F10:F12)</f>
        <v>60.019999999999989</v>
      </c>
    </row>
    <row r="15" spans="1:6" x14ac:dyDescent="0.25">
      <c r="A15" s="78"/>
      <c r="B15" s="21"/>
      <c r="C15" s="21"/>
      <c r="D15" s="21"/>
      <c r="E15" s="21"/>
      <c r="F15" s="21"/>
    </row>
    <row r="16" spans="1:6" x14ac:dyDescent="0.25">
      <c r="A16" s="25" t="s">
        <v>54</v>
      </c>
      <c r="B16" s="21">
        <f>C18</f>
        <v>193.9</v>
      </c>
      <c r="C16" s="21">
        <v>203.5</v>
      </c>
      <c r="D16" s="21">
        <v>131.1</v>
      </c>
      <c r="E16" s="21">
        <v>215.5</v>
      </c>
      <c r="F16" s="21">
        <v>156</v>
      </c>
    </row>
    <row r="17" spans="1:6" x14ac:dyDescent="0.25">
      <c r="A17" s="25" t="s">
        <v>55</v>
      </c>
      <c r="B17" s="39">
        <v>-0.1</v>
      </c>
      <c r="C17" s="39">
        <v>0.6</v>
      </c>
      <c r="D17" s="39">
        <v>-0.1</v>
      </c>
      <c r="E17" s="39" t="s">
        <v>37</v>
      </c>
      <c r="F17" s="21">
        <f>-0.6+0.04</f>
        <v>-0.55999999999999994</v>
      </c>
    </row>
    <row r="18" spans="1:6" x14ac:dyDescent="0.25">
      <c r="A18" s="80" t="s">
        <v>56</v>
      </c>
      <c r="B18" s="21">
        <v>69.599999999999994</v>
      </c>
      <c r="C18" s="21">
        <v>193.9</v>
      </c>
      <c r="D18" s="21">
        <v>203.47200000000001</v>
      </c>
      <c r="E18" s="21">
        <v>131</v>
      </c>
      <c r="F18" s="21">
        <f>F14+F16+F17</f>
        <v>215.45999999999998</v>
      </c>
    </row>
    <row r="19" spans="1:6" x14ac:dyDescent="0.25">
      <c r="A19" s="25"/>
      <c r="F19" s="25"/>
    </row>
  </sheetData>
  <pageMargins left="0.7" right="0.7" top="0.75" bottom="0.75" header="0.3" footer="0.3"/>
  <ignoredErrors>
    <ignoredError sqref="F2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1" tint="0.499984740745262"/>
  </sheetPr>
  <dimension ref="A1:F18"/>
  <sheetViews>
    <sheetView workbookViewId="0">
      <selection activeCell="G34" sqref="G34"/>
    </sheetView>
  </sheetViews>
  <sheetFormatPr defaultColWidth="9.140625" defaultRowHeight="15" x14ac:dyDescent="0.25"/>
  <cols>
    <col min="1" max="1" width="70.28515625" bestFit="1" customWidth="1"/>
    <col min="2" max="2" width="9.140625" style="25" customWidth="1"/>
    <col min="3" max="5" width="9.140625" style="25"/>
  </cols>
  <sheetData>
    <row r="1" spans="1:6" ht="23.25" x14ac:dyDescent="0.35">
      <c r="A1" s="76" t="s">
        <v>123</v>
      </c>
      <c r="B1" s="33"/>
      <c r="C1" s="33"/>
      <c r="D1" s="33"/>
      <c r="E1" s="33"/>
      <c r="F1" s="33"/>
    </row>
    <row r="2" spans="1:6" x14ac:dyDescent="0.25">
      <c r="A2" s="77" t="s">
        <v>0</v>
      </c>
      <c r="B2" s="32" t="s">
        <v>199</v>
      </c>
      <c r="C2" s="32" t="s">
        <v>178</v>
      </c>
      <c r="D2" s="32" t="s">
        <v>162</v>
      </c>
      <c r="E2" s="32" t="s">
        <v>64</v>
      </c>
      <c r="F2" s="32" t="s">
        <v>1</v>
      </c>
    </row>
    <row r="3" spans="1:6" x14ac:dyDescent="0.25">
      <c r="A3" s="78" t="s">
        <v>236</v>
      </c>
      <c r="B3" s="21">
        <f>+Kassaflöde!B3</f>
        <v>251.6</v>
      </c>
      <c r="C3" s="21">
        <f>+Kassaflöde!C3</f>
        <v>307.89999999999998</v>
      </c>
      <c r="D3" s="21">
        <f>+Kassaflöde!D3</f>
        <v>132.19999999999999</v>
      </c>
      <c r="E3" s="21">
        <f>+Kassaflöde!E3</f>
        <v>114.5</v>
      </c>
      <c r="F3" s="21">
        <f>+Kassaflöde!F3</f>
        <v>78.8</v>
      </c>
    </row>
    <row r="4" spans="1:6" x14ac:dyDescent="0.25">
      <c r="A4" s="78" t="s">
        <v>237</v>
      </c>
      <c r="B4" s="21">
        <f>+Kassaflöde!B4</f>
        <v>39.1</v>
      </c>
      <c r="C4" s="21">
        <f>+Kassaflöde!C4</f>
        <v>43.4</v>
      </c>
      <c r="D4" s="21">
        <f>+Kassaflöde!D4</f>
        <v>28.1</v>
      </c>
      <c r="E4" s="21">
        <f>+Kassaflöde!E4</f>
        <v>47.8</v>
      </c>
      <c r="F4" s="21">
        <f>+Kassaflöde!F4</f>
        <v>28</v>
      </c>
    </row>
    <row r="5" spans="1:6" x14ac:dyDescent="0.25">
      <c r="A5" s="78" t="s">
        <v>111</v>
      </c>
      <c r="B5" s="21">
        <f>+Kassaflöde!B5</f>
        <v>-182.9</v>
      </c>
      <c r="C5" s="21">
        <f>+Kassaflöde!C5</f>
        <v>-75.400000000000006</v>
      </c>
      <c r="D5" s="21">
        <f>+Kassaflöde!D5</f>
        <v>33.4</v>
      </c>
      <c r="E5" s="21">
        <f>+Kassaflöde!E5</f>
        <v>17.7</v>
      </c>
      <c r="F5" s="21">
        <f>+Kassaflöde!F5</f>
        <v>20.5</v>
      </c>
    </row>
    <row r="6" spans="1:6" x14ac:dyDescent="0.25">
      <c r="A6" s="79" t="s">
        <v>112</v>
      </c>
      <c r="B6" s="22">
        <f>+Kassaflöde!B6</f>
        <v>107.79999999999998</v>
      </c>
      <c r="C6" s="22">
        <f>+Kassaflöde!C6</f>
        <v>275.89999999999998</v>
      </c>
      <c r="D6" s="22">
        <f>+Kassaflöde!D6</f>
        <v>193.7</v>
      </c>
      <c r="E6" s="22">
        <f>+Kassaflöde!E6</f>
        <v>180</v>
      </c>
      <c r="F6" s="22">
        <f>+Kassaflöde!F6</f>
        <v>127.3</v>
      </c>
    </row>
    <row r="7" spans="1:6" x14ac:dyDescent="0.25">
      <c r="A7" s="78"/>
      <c r="B7" s="21"/>
      <c r="C7" s="21"/>
      <c r="D7" s="21"/>
      <c r="E7" s="21"/>
      <c r="F7" s="21"/>
    </row>
    <row r="8" spans="1:6" x14ac:dyDescent="0.25">
      <c r="A8" s="79" t="s">
        <v>113</v>
      </c>
      <c r="B8" s="22">
        <f>+Kassaflöde!B8</f>
        <v>-87.4</v>
      </c>
      <c r="C8" s="22">
        <f>+Kassaflöde!C8</f>
        <v>-123.7</v>
      </c>
      <c r="D8" s="22">
        <f>+Kassaflöde!D8</f>
        <v>-44.786000000000001</v>
      </c>
      <c r="E8" s="22">
        <f>+Kassaflöde!E8</f>
        <v>-184.2</v>
      </c>
      <c r="F8" s="22">
        <f>+Kassaflöde!F8</f>
        <v>-22</v>
      </c>
    </row>
    <row r="9" spans="1:6" x14ac:dyDescent="0.25">
      <c r="A9" s="78"/>
      <c r="B9" s="21"/>
      <c r="C9" s="21"/>
      <c r="D9" s="21"/>
      <c r="E9" s="21"/>
      <c r="F9" s="21"/>
    </row>
    <row r="10" spans="1:6" x14ac:dyDescent="0.25">
      <c r="A10" s="79" t="s">
        <v>114</v>
      </c>
      <c r="B10" s="22">
        <f>+Kassaflöde!B10</f>
        <v>20.3</v>
      </c>
      <c r="C10" s="22">
        <f>+Kassaflöde!C10</f>
        <v>152.19999999999999</v>
      </c>
      <c r="D10" s="22">
        <f>+Kassaflöde!D10</f>
        <v>148.91399999999999</v>
      </c>
      <c r="E10" s="22">
        <f>+Kassaflöde!E10</f>
        <v>-4.1999999999999886</v>
      </c>
      <c r="F10" s="22">
        <f>+Kassaflöde!F10</f>
        <v>105.25999999999999</v>
      </c>
    </row>
    <row r="11" spans="1:6" x14ac:dyDescent="0.25">
      <c r="A11" s="78"/>
      <c r="B11" s="21"/>
      <c r="C11" s="21"/>
      <c r="D11" s="21"/>
      <c r="E11" s="21"/>
      <c r="F11" s="21"/>
    </row>
    <row r="12" spans="1:6" x14ac:dyDescent="0.25">
      <c r="A12" s="79" t="s">
        <v>115</v>
      </c>
      <c r="B12" s="22">
        <f>+Kassaflöde!B12</f>
        <v>-144.4</v>
      </c>
      <c r="C12" s="22">
        <f>+Kassaflöde!C12</f>
        <v>-162.4</v>
      </c>
      <c r="D12" s="22">
        <f>+Kassaflöde!D12</f>
        <v>-76.385000000000005</v>
      </c>
      <c r="E12" s="22">
        <f>+Kassaflöde!E12</f>
        <v>-80.240000000000009</v>
      </c>
      <c r="F12" s="22">
        <f>+Kassaflöde!F12</f>
        <v>-45.24</v>
      </c>
    </row>
    <row r="13" spans="1:6" x14ac:dyDescent="0.25">
      <c r="A13" s="78"/>
      <c r="B13" s="21"/>
      <c r="C13" s="21"/>
      <c r="D13" s="21"/>
      <c r="E13" s="21"/>
      <c r="F13" s="21"/>
    </row>
    <row r="14" spans="1:6" x14ac:dyDescent="0.25">
      <c r="A14" s="79" t="s">
        <v>116</v>
      </c>
      <c r="B14" s="22">
        <f>+Kassaflöde!B14</f>
        <v>-124.1</v>
      </c>
      <c r="C14" s="22">
        <f>+Kassaflöde!C14</f>
        <v>-10.199999999999999</v>
      </c>
      <c r="D14" s="22">
        <f>+Kassaflöde!D14</f>
        <v>72.528999999999982</v>
      </c>
      <c r="E14" s="22">
        <f>+Kassaflöde!E14</f>
        <v>-84.44</v>
      </c>
      <c r="F14" s="22">
        <f>+Kassaflöde!F14</f>
        <v>60.019999999999989</v>
      </c>
    </row>
    <row r="15" spans="1:6" x14ac:dyDescent="0.25">
      <c r="A15" s="78"/>
      <c r="B15" s="21"/>
      <c r="C15" s="21"/>
      <c r="D15" s="21"/>
      <c r="E15" s="21"/>
      <c r="F15" s="21"/>
    </row>
    <row r="16" spans="1:6" x14ac:dyDescent="0.25">
      <c r="A16" s="25" t="s">
        <v>118</v>
      </c>
      <c r="B16" s="21">
        <f>+Kassaflöde!B16</f>
        <v>193.9</v>
      </c>
      <c r="C16" s="21">
        <f>+Kassaflöde!C16</f>
        <v>203.5</v>
      </c>
      <c r="D16" s="21">
        <f>+Kassaflöde!D16</f>
        <v>131.1</v>
      </c>
      <c r="E16" s="21">
        <f>+Kassaflöde!E16</f>
        <v>215.5</v>
      </c>
      <c r="F16" s="21">
        <f>+Kassaflöde!F16</f>
        <v>156</v>
      </c>
    </row>
    <row r="17" spans="1:6" x14ac:dyDescent="0.25">
      <c r="A17" s="25" t="s">
        <v>119</v>
      </c>
      <c r="B17" s="21">
        <f>+Kassaflöde!B17</f>
        <v>-0.1</v>
      </c>
      <c r="C17" s="21">
        <f>+Kassaflöde!C17</f>
        <v>0.6</v>
      </c>
      <c r="D17" s="21">
        <f>+Kassaflöde!D17</f>
        <v>-0.1</v>
      </c>
      <c r="E17" s="21" t="str">
        <f>+Kassaflöde!E17</f>
        <v>-</v>
      </c>
      <c r="F17" s="21">
        <f>+Kassaflöde!F17</f>
        <v>-0.55999999999999994</v>
      </c>
    </row>
    <row r="18" spans="1:6" x14ac:dyDescent="0.25">
      <c r="A18" s="80" t="s">
        <v>117</v>
      </c>
      <c r="B18" s="21">
        <f>+Kassaflöde!B18</f>
        <v>69.599999999999994</v>
      </c>
      <c r="C18" s="21">
        <f>+Kassaflöde!C18</f>
        <v>193.9</v>
      </c>
      <c r="D18" s="21">
        <f>+Kassaflöde!D18</f>
        <v>203.47200000000001</v>
      </c>
      <c r="E18" s="21">
        <f>+Kassaflöde!E18</f>
        <v>131</v>
      </c>
      <c r="F18" s="21">
        <f>+Kassaflöde!F18</f>
        <v>215.45999999999998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20"/>
  <sheetViews>
    <sheetView workbookViewId="0">
      <selection activeCell="D38" sqref="D38"/>
    </sheetView>
  </sheetViews>
  <sheetFormatPr defaultRowHeight="15" x14ac:dyDescent="0.25"/>
  <cols>
    <col min="1" max="1" width="74.42578125" customWidth="1"/>
    <col min="2" max="3" width="11.7109375" style="25" customWidth="1"/>
    <col min="4" max="6" width="11.7109375" customWidth="1"/>
    <col min="7" max="15" width="11.7109375" style="25" customWidth="1"/>
    <col min="16" max="16" width="11.7109375" style="37" customWidth="1"/>
    <col min="17" max="19" width="11.7109375" style="25" customWidth="1"/>
    <col min="20" max="20" width="11.7109375" customWidth="1"/>
  </cols>
  <sheetData>
    <row r="1" spans="1:24" ht="23.25" x14ac:dyDescent="0.35">
      <c r="A1" s="27" t="s">
        <v>58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5"/>
      <c r="V1" s="25"/>
      <c r="W1" s="25"/>
      <c r="X1" s="25"/>
    </row>
    <row r="2" spans="1:24" s="15" customFormat="1" ht="30" x14ac:dyDescent="0.25">
      <c r="A2" s="62" t="s">
        <v>0</v>
      </c>
      <c r="B2" s="20" t="s">
        <v>217</v>
      </c>
      <c r="C2" s="20" t="s">
        <v>218</v>
      </c>
      <c r="D2" s="20" t="s">
        <v>204</v>
      </c>
      <c r="E2" s="20" t="s">
        <v>200</v>
      </c>
      <c r="F2" s="20" t="s">
        <v>196</v>
      </c>
      <c r="G2" s="20" t="s">
        <v>206</v>
      </c>
      <c r="H2" s="20" t="s">
        <v>190</v>
      </c>
      <c r="I2" s="20" t="s">
        <v>183</v>
      </c>
      <c r="J2" s="20" t="s">
        <v>175</v>
      </c>
      <c r="K2" s="20" t="s">
        <v>171</v>
      </c>
      <c r="L2" s="20" t="s">
        <v>166</v>
      </c>
      <c r="M2" s="20" t="s">
        <v>165</v>
      </c>
      <c r="N2" s="20" t="s">
        <v>159</v>
      </c>
      <c r="O2" s="20" t="s">
        <v>156</v>
      </c>
      <c r="P2" s="20" t="s">
        <v>128</v>
      </c>
      <c r="Q2" s="20" t="s">
        <v>138</v>
      </c>
      <c r="R2" s="20" t="s">
        <v>137</v>
      </c>
      <c r="S2" s="20" t="s">
        <v>134</v>
      </c>
      <c r="T2" s="20" t="s">
        <v>129</v>
      </c>
      <c r="U2" s="20" t="s">
        <v>139</v>
      </c>
      <c r="V2" s="20" t="s">
        <v>136</v>
      </c>
      <c r="W2" s="20" t="s">
        <v>133</v>
      </c>
      <c r="X2" s="20" t="s">
        <v>130</v>
      </c>
    </row>
    <row r="3" spans="1:24" x14ac:dyDescent="0.25">
      <c r="A3" s="78" t="s">
        <v>8</v>
      </c>
      <c r="B3" s="21">
        <v>46.6</v>
      </c>
      <c r="C3" s="21">
        <v>50.3</v>
      </c>
      <c r="D3" s="21">
        <v>68.400000000000006</v>
      </c>
      <c r="E3" s="21">
        <v>45.6</v>
      </c>
      <c r="F3" s="21">
        <v>38.700000000000003</v>
      </c>
      <c r="G3" s="21">
        <v>81.2</v>
      </c>
      <c r="H3" s="21">
        <v>86.1</v>
      </c>
      <c r="I3" s="21">
        <v>73.3</v>
      </c>
      <c r="J3" s="21">
        <v>62.9</v>
      </c>
      <c r="K3" s="21">
        <v>99.3</v>
      </c>
      <c r="L3" s="21">
        <v>72.5</v>
      </c>
      <c r="M3" s="21">
        <v>25</v>
      </c>
      <c r="N3" s="21">
        <v>44</v>
      </c>
      <c r="O3" s="21">
        <v>9.6</v>
      </c>
      <c r="P3" s="21">
        <v>53.5</v>
      </c>
      <c r="Q3" s="21">
        <v>13.2</v>
      </c>
      <c r="R3" s="21">
        <v>31</v>
      </c>
      <c r="S3" s="21">
        <v>31.2</v>
      </c>
      <c r="T3" s="21">
        <v>39.1</v>
      </c>
      <c r="U3" s="21">
        <v>14.6</v>
      </c>
      <c r="V3" s="21">
        <v>25.4</v>
      </c>
      <c r="W3" s="21">
        <v>21.6</v>
      </c>
      <c r="X3" s="21">
        <v>17.2</v>
      </c>
    </row>
    <row r="4" spans="1:24" x14ac:dyDescent="0.25">
      <c r="A4" s="78" t="s">
        <v>235</v>
      </c>
      <c r="B4" s="21">
        <v>-18.100000000000001</v>
      </c>
      <c r="C4" s="21">
        <v>24.2</v>
      </c>
      <c r="D4" s="21">
        <v>9.8000000000000007</v>
      </c>
      <c r="E4" s="21">
        <v>9.8000000000000007</v>
      </c>
      <c r="F4" s="21">
        <v>18.7</v>
      </c>
      <c r="G4" s="21">
        <v>1.2</v>
      </c>
      <c r="H4" s="21">
        <v>9.4</v>
      </c>
      <c r="I4" s="21">
        <v>23.1</v>
      </c>
      <c r="J4" s="21">
        <v>2.8</v>
      </c>
      <c r="K4" s="21">
        <v>-10.8</v>
      </c>
      <c r="L4" s="21">
        <v>28.4</v>
      </c>
      <c r="M4" s="21">
        <v>-0.8</v>
      </c>
      <c r="N4" s="21">
        <v>-21.2</v>
      </c>
      <c r="O4" s="21">
        <v>27.3</v>
      </c>
      <c r="P4" s="21">
        <v>22.8</v>
      </c>
      <c r="Q4" s="21">
        <v>-4.9000000000000004</v>
      </c>
      <c r="R4" s="21">
        <v>29.8</v>
      </c>
      <c r="S4" s="21">
        <v>11.3</v>
      </c>
      <c r="T4" s="21">
        <v>11.7</v>
      </c>
      <c r="U4" s="21">
        <v>12.4</v>
      </c>
      <c r="V4" s="21">
        <v>1.1000000000000001</v>
      </c>
      <c r="W4" s="21">
        <v>7.7</v>
      </c>
      <c r="X4" s="21">
        <v>6.8</v>
      </c>
    </row>
    <row r="5" spans="1:24" x14ac:dyDescent="0.25">
      <c r="A5" s="60" t="s">
        <v>48</v>
      </c>
      <c r="B5" s="21">
        <v>38.6</v>
      </c>
      <c r="C5" s="21">
        <v>-67.5</v>
      </c>
      <c r="D5" s="21">
        <v>-21.4</v>
      </c>
      <c r="E5" s="21">
        <v>-16.600000000000001</v>
      </c>
      <c r="F5" s="21">
        <v>0</v>
      </c>
      <c r="G5" s="21">
        <v>-57.5</v>
      </c>
      <c r="H5" s="21">
        <v>-108.8</v>
      </c>
      <c r="I5" s="21">
        <v>-40.200000000000003</v>
      </c>
      <c r="J5" s="21">
        <v>36.6</v>
      </c>
      <c r="K5" s="21">
        <v>-18.2</v>
      </c>
      <c r="L5" s="21">
        <v>-53.7</v>
      </c>
      <c r="M5" s="21">
        <v>23.8</v>
      </c>
      <c r="N5" s="21">
        <v>60.9</v>
      </c>
      <c r="O5" s="21">
        <v>-11.3</v>
      </c>
      <c r="P5" s="21">
        <v>-40</v>
      </c>
      <c r="Q5" s="21">
        <v>47.2</v>
      </c>
      <c r="R5" s="21">
        <v>11.6</v>
      </c>
      <c r="S5" s="21">
        <v>6.1</v>
      </c>
      <c r="T5" s="21">
        <v>-47.2</v>
      </c>
      <c r="U5" s="21">
        <v>21.1</v>
      </c>
      <c r="V5" s="21">
        <v>21.7</v>
      </c>
      <c r="W5" s="21">
        <v>-3.4</v>
      </c>
      <c r="X5" s="21">
        <v>-18.8</v>
      </c>
    </row>
    <row r="6" spans="1:24" x14ac:dyDescent="0.25">
      <c r="A6" s="63" t="s">
        <v>49</v>
      </c>
      <c r="B6" s="22">
        <v>67.099999999999994</v>
      </c>
      <c r="C6" s="22">
        <v>7</v>
      </c>
      <c r="D6" s="22">
        <v>56.800000000000004</v>
      </c>
      <c r="E6" s="31">
        <v>38.800000000000004</v>
      </c>
      <c r="F6" s="22">
        <v>57.400000000000006</v>
      </c>
      <c r="G6" s="31">
        <v>24.900000000000006</v>
      </c>
      <c r="H6" s="31">
        <v>-13.4</v>
      </c>
      <c r="I6" s="31">
        <v>56.1</v>
      </c>
      <c r="J6" s="31">
        <v>102.30000000000001</v>
      </c>
      <c r="K6" s="31">
        <v>70.3</v>
      </c>
      <c r="L6" s="31">
        <v>47.1</v>
      </c>
      <c r="M6" s="31">
        <v>48</v>
      </c>
      <c r="N6" s="31">
        <v>83.7</v>
      </c>
      <c r="O6" s="31">
        <v>25.599999999999998</v>
      </c>
      <c r="P6" s="31">
        <v>36.299999999999997</v>
      </c>
      <c r="Q6" s="31">
        <v>55.5</v>
      </c>
      <c r="R6" s="31">
        <v>72.400000000000006</v>
      </c>
      <c r="S6" s="31">
        <v>48.6</v>
      </c>
      <c r="T6" s="31">
        <v>3.5999999999999943</v>
      </c>
      <c r="U6" s="22">
        <v>48.1</v>
      </c>
      <c r="V6" s="22">
        <v>48.2</v>
      </c>
      <c r="W6" s="22">
        <v>25.900000000000002</v>
      </c>
      <c r="X6" s="22">
        <v>5.1999999999999993</v>
      </c>
    </row>
    <row r="7" spans="1:24" x14ac:dyDescent="0.25">
      <c r="A7" s="60"/>
      <c r="B7" s="21"/>
      <c r="C7" s="21"/>
      <c r="D7" s="21"/>
      <c r="E7" s="30"/>
      <c r="F7" s="21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21"/>
      <c r="V7" s="21"/>
      <c r="W7" s="21"/>
      <c r="X7" s="21"/>
    </row>
    <row r="8" spans="1:24" x14ac:dyDescent="0.25">
      <c r="A8" s="63" t="s">
        <v>50</v>
      </c>
      <c r="B8" s="22">
        <v>-11.1</v>
      </c>
      <c r="C8" s="22">
        <v>-10.4</v>
      </c>
      <c r="D8" s="22">
        <v>-16.899999999999999</v>
      </c>
      <c r="E8" s="31">
        <v>-40.200000000000003</v>
      </c>
      <c r="F8" s="22">
        <v>-15.5</v>
      </c>
      <c r="G8" s="31">
        <v>-15.8</v>
      </c>
      <c r="H8" s="31">
        <v>-15.79</v>
      </c>
      <c r="I8" s="31">
        <v>-12.9</v>
      </c>
      <c r="J8" s="31">
        <v>-12.9</v>
      </c>
      <c r="K8" s="31">
        <v>-13</v>
      </c>
      <c r="L8" s="31">
        <v>-84.914000000000001</v>
      </c>
      <c r="M8" s="31">
        <v>-14.3</v>
      </c>
      <c r="N8" s="31">
        <v>-9.1</v>
      </c>
      <c r="O8" s="31">
        <v>-9</v>
      </c>
      <c r="P8" s="31">
        <v>-12.4</v>
      </c>
      <c r="Q8" s="31">
        <v>1.454</v>
      </c>
      <c r="R8" s="31">
        <v>-18.356999999999999</v>
      </c>
      <c r="S8" s="31">
        <v>-162.69999999999999</v>
      </c>
      <c r="T8" s="31">
        <v>-4.5999999999999996</v>
      </c>
      <c r="U8" s="22">
        <f>-5.1-0.04</f>
        <v>-5.14</v>
      </c>
      <c r="V8" s="22">
        <v>-3.6579999999999999</v>
      </c>
      <c r="W8" s="22">
        <v>-7.84</v>
      </c>
      <c r="X8" s="22">
        <v>-5.4</v>
      </c>
    </row>
    <row r="9" spans="1:24" x14ac:dyDescent="0.25">
      <c r="A9" s="60"/>
      <c r="B9" s="21"/>
      <c r="C9" s="21"/>
      <c r="D9" s="21"/>
      <c r="E9" s="30"/>
      <c r="F9" s="21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21"/>
      <c r="V9" s="21"/>
      <c r="W9" s="21"/>
      <c r="X9" s="21"/>
    </row>
    <row r="10" spans="1:24" x14ac:dyDescent="0.25">
      <c r="A10" s="63" t="s">
        <v>51</v>
      </c>
      <c r="B10" s="22">
        <v>56</v>
      </c>
      <c r="C10" s="22">
        <v>-3.4</v>
      </c>
      <c r="D10" s="22">
        <v>39.799999999999997</v>
      </c>
      <c r="E10" s="31">
        <v>-1.4</v>
      </c>
      <c r="F10" s="22">
        <v>41.9</v>
      </c>
      <c r="G10" s="31">
        <v>9</v>
      </c>
      <c r="H10" s="31">
        <v>-29.1</v>
      </c>
      <c r="I10" s="31">
        <v>43.3</v>
      </c>
      <c r="J10" s="31">
        <v>89.5</v>
      </c>
      <c r="K10" s="31">
        <v>57.3</v>
      </c>
      <c r="L10" s="31">
        <v>-37.799999999999997</v>
      </c>
      <c r="M10" s="31">
        <v>33.713000000000001</v>
      </c>
      <c r="N10" s="31">
        <v>74.599999999999994</v>
      </c>
      <c r="O10" s="31">
        <v>16.600000000000001</v>
      </c>
      <c r="P10" s="31">
        <f>P6+P8</f>
        <v>23.9</v>
      </c>
      <c r="Q10" s="31">
        <f>54.291+2.7</f>
        <v>56.991</v>
      </c>
      <c r="R10" s="31">
        <f>47.802+6.2</f>
        <v>54.002000000000002</v>
      </c>
      <c r="S10" s="31">
        <v>-114.1</v>
      </c>
      <c r="T10" s="31">
        <v>-1</v>
      </c>
      <c r="U10" s="22">
        <f>SUM(U6:U8)</f>
        <v>42.96</v>
      </c>
      <c r="V10" s="22">
        <f>SUM(V6:V8)</f>
        <v>44.542000000000002</v>
      </c>
      <c r="W10" s="22">
        <f>SUM(W6:W8)</f>
        <v>18.060000000000002</v>
      </c>
      <c r="X10" s="22">
        <f>SUM(X6:X8)</f>
        <v>-0.20000000000000107</v>
      </c>
    </row>
    <row r="11" spans="1:24" x14ac:dyDescent="0.25">
      <c r="A11" s="60"/>
      <c r="B11" s="21"/>
      <c r="C11" s="21"/>
      <c r="D11" s="21"/>
      <c r="E11" s="30"/>
      <c r="F11" s="21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21"/>
      <c r="V11" s="21"/>
      <c r="W11" s="21"/>
      <c r="X11" s="21"/>
    </row>
    <row r="12" spans="1:24" x14ac:dyDescent="0.25">
      <c r="A12" s="63" t="s">
        <v>52</v>
      </c>
      <c r="B12" s="22">
        <v>-55.6</v>
      </c>
      <c r="C12" s="22">
        <v>-67.099999999999994</v>
      </c>
      <c r="D12" s="22">
        <v>-7</v>
      </c>
      <c r="E12" s="31">
        <v>-5.8</v>
      </c>
      <c r="F12" s="22">
        <v>-7</v>
      </c>
      <c r="G12" s="31">
        <v>-126.5</v>
      </c>
      <c r="H12" s="31">
        <v>-5.2</v>
      </c>
      <c r="I12" s="31">
        <v>-9.1999999999999993</v>
      </c>
      <c r="J12" s="31">
        <v>1.9750000000000001</v>
      </c>
      <c r="K12" s="31">
        <v>-68</v>
      </c>
      <c r="L12" s="31">
        <v>-87.177000000000007</v>
      </c>
      <c r="M12" s="31">
        <v>-53.3</v>
      </c>
      <c r="N12" s="31">
        <v>-1.6</v>
      </c>
      <c r="O12" s="31">
        <v>-15.3</v>
      </c>
      <c r="P12" s="31">
        <v>-6.1</v>
      </c>
      <c r="Q12" s="31">
        <f>-1.746-2.7</f>
        <v>-4.4459999999999997</v>
      </c>
      <c r="R12" s="31">
        <f>-12.054-6.2</f>
        <v>-18.254000000000001</v>
      </c>
      <c r="S12" s="31">
        <v>-52.3</v>
      </c>
      <c r="T12" s="31">
        <v>-5.2</v>
      </c>
      <c r="U12" s="22">
        <v>-1.55</v>
      </c>
      <c r="V12" s="22">
        <v>-0.54800000000000004</v>
      </c>
      <c r="W12" s="22">
        <v>-42.3</v>
      </c>
      <c r="X12" s="22">
        <v>-0.8</v>
      </c>
    </row>
    <row r="13" spans="1:24" x14ac:dyDescent="0.25">
      <c r="A13" s="60"/>
      <c r="B13" s="21"/>
      <c r="C13" s="21"/>
      <c r="D13" s="21"/>
      <c r="E13" s="30"/>
      <c r="F13" s="21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21"/>
      <c r="V13" s="21"/>
      <c r="W13" s="21"/>
      <c r="X13" s="21"/>
    </row>
    <row r="14" spans="1:24" x14ac:dyDescent="0.25">
      <c r="A14" s="63" t="s">
        <v>53</v>
      </c>
      <c r="B14" s="22">
        <v>0.4</v>
      </c>
      <c r="C14" s="22">
        <v>-70.5</v>
      </c>
      <c r="D14" s="22">
        <v>32.799999999999997</v>
      </c>
      <c r="E14" s="31">
        <v>-7.2</v>
      </c>
      <c r="F14" s="22">
        <v>34.9</v>
      </c>
      <c r="G14" s="31">
        <v>-117.5</v>
      </c>
      <c r="H14" s="31">
        <f>H10+H12</f>
        <v>-34.300000000000004</v>
      </c>
      <c r="I14" s="31">
        <f t="shared" ref="I14:J14" si="0">I10+I12</f>
        <v>34.099999999999994</v>
      </c>
      <c r="J14" s="31">
        <f t="shared" si="0"/>
        <v>91.474999999999994</v>
      </c>
      <c r="K14" s="31">
        <f t="shared" ref="K14:P14" si="1">K10+K12</f>
        <v>-10.700000000000003</v>
      </c>
      <c r="L14" s="31">
        <f t="shared" si="1"/>
        <v>-124.977</v>
      </c>
      <c r="M14" s="31">
        <f t="shared" si="1"/>
        <v>-19.586999999999996</v>
      </c>
      <c r="N14" s="31">
        <f t="shared" si="1"/>
        <v>73</v>
      </c>
      <c r="O14" s="31">
        <f t="shared" si="1"/>
        <v>1.3000000000000007</v>
      </c>
      <c r="P14" s="31">
        <f t="shared" si="1"/>
        <v>17.799999999999997</v>
      </c>
      <c r="Q14" s="31">
        <v>52.545000000000002</v>
      </c>
      <c r="R14" s="31">
        <v>35.747999999999998</v>
      </c>
      <c r="S14" s="31">
        <v>-166.4</v>
      </c>
      <c r="T14" s="31">
        <v>-6.2</v>
      </c>
      <c r="U14" s="22">
        <f>SUM(U10:U12)</f>
        <v>41.410000000000004</v>
      </c>
      <c r="V14" s="22">
        <f>SUM(V10:V12)</f>
        <v>43.994</v>
      </c>
      <c r="W14" s="22">
        <f>SUM(W10:W12)</f>
        <v>-24.239999999999995</v>
      </c>
      <c r="X14" s="22">
        <f>SUM(X10:X12)</f>
        <v>-1.0000000000000011</v>
      </c>
    </row>
    <row r="15" spans="1:24" x14ac:dyDescent="0.25">
      <c r="A15" s="60"/>
      <c r="B15" s="21"/>
      <c r="C15" s="21"/>
      <c r="D15" s="21"/>
      <c r="E15" s="30"/>
      <c r="F15" s="21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21"/>
      <c r="V15" s="21"/>
      <c r="W15" s="21"/>
      <c r="X15" s="21"/>
    </row>
    <row r="16" spans="1:24" x14ac:dyDescent="0.25">
      <c r="A16" s="29" t="s">
        <v>54</v>
      </c>
      <c r="B16" s="21">
        <f>C18</f>
        <v>38</v>
      </c>
      <c r="C16" s="21">
        <f>D18</f>
        <v>102.7</v>
      </c>
      <c r="D16" s="21">
        <f t="shared" ref="D16:I16" si="2">+E18</f>
        <v>69.599999999999994</v>
      </c>
      <c r="E16" s="30">
        <f t="shared" si="2"/>
        <v>76.8</v>
      </c>
      <c r="F16" s="21">
        <f t="shared" si="2"/>
        <v>41.8</v>
      </c>
      <c r="G16" s="30">
        <f t="shared" si="2"/>
        <v>159.88399999999999</v>
      </c>
      <c r="H16" s="30">
        <f t="shared" si="2"/>
        <v>193.9</v>
      </c>
      <c r="I16" s="30">
        <f t="shared" si="2"/>
        <v>159.83500000000001</v>
      </c>
      <c r="J16" s="30">
        <v>68.260000000000005</v>
      </c>
      <c r="K16" s="30">
        <v>77.900000000000006</v>
      </c>
      <c r="L16" s="30">
        <v>203.5</v>
      </c>
      <c r="M16" s="30">
        <v>223.1</v>
      </c>
      <c r="N16" s="30">
        <v>150.4</v>
      </c>
      <c r="O16" s="30">
        <v>148.34</v>
      </c>
      <c r="P16" s="30">
        <v>131.1</v>
      </c>
      <c r="Q16" s="30">
        <v>78.7</v>
      </c>
      <c r="R16" s="30">
        <v>42.9</v>
      </c>
      <c r="S16" s="30">
        <v>209.6</v>
      </c>
      <c r="T16" s="30">
        <v>215.45</v>
      </c>
      <c r="U16" s="21">
        <v>174.4</v>
      </c>
      <c r="V16" s="21">
        <v>130.69999999999999</v>
      </c>
      <c r="W16" s="21">
        <v>155</v>
      </c>
      <c r="X16" s="21">
        <v>156</v>
      </c>
    </row>
    <row r="17" spans="1:24" x14ac:dyDescent="0.25">
      <c r="A17" s="29" t="s">
        <v>55</v>
      </c>
      <c r="B17" s="21">
        <v>-1.6</v>
      </c>
      <c r="C17" s="21">
        <v>5.8</v>
      </c>
      <c r="D17" s="21">
        <v>0.2</v>
      </c>
      <c r="E17" s="30">
        <v>0</v>
      </c>
      <c r="F17" s="21">
        <v>0.1</v>
      </c>
      <c r="G17" s="30">
        <v>-0.6</v>
      </c>
      <c r="H17" s="30">
        <v>0.34399999999999997</v>
      </c>
      <c r="I17" s="30">
        <v>0.1</v>
      </c>
      <c r="J17" s="30">
        <v>0.1</v>
      </c>
      <c r="K17" s="30">
        <v>1.1000000000000001</v>
      </c>
      <c r="L17" s="30">
        <v>-0.6</v>
      </c>
      <c r="M17" s="30">
        <v>0</v>
      </c>
      <c r="N17" s="30">
        <v>-0.3</v>
      </c>
      <c r="O17" s="30">
        <v>0.74</v>
      </c>
      <c r="P17" s="30">
        <v>-0.6</v>
      </c>
      <c r="Q17" s="30">
        <v>-0.1</v>
      </c>
      <c r="R17" s="30">
        <v>0.1</v>
      </c>
      <c r="S17" s="30">
        <v>-0.3</v>
      </c>
      <c r="T17" s="30">
        <v>0.36</v>
      </c>
      <c r="U17" s="21">
        <v>-0.3</v>
      </c>
      <c r="V17" s="21">
        <v>-0.3</v>
      </c>
      <c r="W17" s="39" t="s">
        <v>37</v>
      </c>
      <c r="X17" s="39" t="s">
        <v>37</v>
      </c>
    </row>
    <row r="18" spans="1:24" x14ac:dyDescent="0.25">
      <c r="A18" s="64" t="s">
        <v>56</v>
      </c>
      <c r="B18" s="21">
        <v>36.9</v>
      </c>
      <c r="C18" s="21">
        <v>38</v>
      </c>
      <c r="D18" s="21">
        <v>102.7</v>
      </c>
      <c r="E18" s="30">
        <v>69.599999999999994</v>
      </c>
      <c r="F18" s="21">
        <v>76.8</v>
      </c>
      <c r="G18" s="30">
        <v>41.8</v>
      </c>
      <c r="H18" s="30">
        <v>159.88399999999999</v>
      </c>
      <c r="I18" s="30">
        <v>193.9</v>
      </c>
      <c r="J18" s="30">
        <f>J14+J16+J17</f>
        <v>159.83500000000001</v>
      </c>
      <c r="K18" s="30">
        <f>K14+K16+K17</f>
        <v>68.3</v>
      </c>
      <c r="L18" s="30">
        <f t="shared" ref="L18:P18" si="3">L14+L16+L17</f>
        <v>77.923000000000002</v>
      </c>
      <c r="M18" s="30">
        <f t="shared" si="3"/>
        <v>203.51300000000001</v>
      </c>
      <c r="N18" s="30">
        <f t="shared" si="3"/>
        <v>223.1</v>
      </c>
      <c r="O18" s="30">
        <f t="shared" si="3"/>
        <v>150.38000000000002</v>
      </c>
      <c r="P18" s="30">
        <f t="shared" si="3"/>
        <v>148.29999999999998</v>
      </c>
      <c r="Q18" s="30">
        <v>131.1</v>
      </c>
      <c r="R18" s="30">
        <v>78.69</v>
      </c>
      <c r="S18" s="30">
        <v>42.9</v>
      </c>
      <c r="T18" s="30">
        <v>209.61</v>
      </c>
      <c r="U18" s="21">
        <f>SUM(U14:U17)</f>
        <v>215.51</v>
      </c>
      <c r="V18" s="21">
        <f>SUM(V14:V17)</f>
        <v>174.39399999999998</v>
      </c>
      <c r="W18" s="21">
        <f>SUM(W14:W17)</f>
        <v>130.76</v>
      </c>
      <c r="X18" s="21">
        <f>SUM(X14:X17)</f>
        <v>155</v>
      </c>
    </row>
    <row r="19" spans="1:24" x14ac:dyDescent="0.25">
      <c r="B19" s="21"/>
      <c r="C19" s="21"/>
      <c r="D19" s="3"/>
    </row>
    <row r="20" spans="1:24" x14ac:dyDescent="0.25">
      <c r="B20" s="19"/>
      <c r="C20" s="19"/>
      <c r="D20" s="36"/>
      <c r="E20" s="36"/>
      <c r="F20" s="36"/>
      <c r="G20" s="36"/>
      <c r="H20" s="36"/>
      <c r="I20" s="36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1" tint="0.499984740745262"/>
  </sheetPr>
  <dimension ref="A1:X22"/>
  <sheetViews>
    <sheetView workbookViewId="0">
      <selection activeCell="D29" sqref="D29"/>
    </sheetView>
  </sheetViews>
  <sheetFormatPr defaultColWidth="9.140625" defaultRowHeight="15" x14ac:dyDescent="0.25"/>
  <cols>
    <col min="1" max="1" width="70.28515625" bestFit="1" customWidth="1"/>
    <col min="2" max="3" width="12.5703125" style="37" customWidth="1"/>
    <col min="4" max="4" width="12.5703125" customWidth="1"/>
    <col min="5" max="6" width="11.7109375" customWidth="1"/>
    <col min="7" max="15" width="11.7109375" style="25" customWidth="1"/>
    <col min="16" max="16" width="11.7109375" style="37" customWidth="1"/>
    <col min="17" max="19" width="11.7109375" style="25" customWidth="1"/>
    <col min="20" max="20" width="11.7109375" customWidth="1"/>
  </cols>
  <sheetData>
    <row r="1" spans="1:24" ht="23.25" x14ac:dyDescent="0.35">
      <c r="A1" s="27" t="s">
        <v>127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5"/>
      <c r="V1" s="25"/>
      <c r="W1" s="25"/>
      <c r="X1" s="25"/>
    </row>
    <row r="2" spans="1:24" s="15" customFormat="1" ht="30" x14ac:dyDescent="0.25">
      <c r="A2" s="62" t="s">
        <v>0</v>
      </c>
      <c r="B2" s="20" t="s">
        <v>217</v>
      </c>
      <c r="C2" s="20" t="s">
        <v>218</v>
      </c>
      <c r="D2" s="20" t="s">
        <v>204</v>
      </c>
      <c r="E2" s="20" t="s">
        <v>214</v>
      </c>
      <c r="F2" s="20" t="s">
        <v>196</v>
      </c>
      <c r="G2" s="20" t="s">
        <v>206</v>
      </c>
      <c r="H2" s="20" t="s">
        <v>190</v>
      </c>
      <c r="I2" s="20" t="s">
        <v>184</v>
      </c>
      <c r="J2" s="20" t="s">
        <v>175</v>
      </c>
      <c r="K2" s="20" t="s">
        <v>171</v>
      </c>
      <c r="L2" s="20" t="s">
        <v>166</v>
      </c>
      <c r="M2" s="20" t="s">
        <v>185</v>
      </c>
      <c r="N2" s="20" t="s">
        <v>159</v>
      </c>
      <c r="O2" s="20" t="s">
        <v>156</v>
      </c>
      <c r="P2" s="20" t="s">
        <v>128</v>
      </c>
      <c r="Q2" s="20" t="s">
        <v>186</v>
      </c>
      <c r="R2" s="20" t="s">
        <v>137</v>
      </c>
      <c r="S2" s="20" t="s">
        <v>134</v>
      </c>
      <c r="T2" s="20" t="s">
        <v>129</v>
      </c>
      <c r="U2" s="20" t="s">
        <v>187</v>
      </c>
      <c r="V2" s="20" t="s">
        <v>136</v>
      </c>
      <c r="W2" s="20" t="s">
        <v>133</v>
      </c>
      <c r="X2" s="20" t="s">
        <v>130</v>
      </c>
    </row>
    <row r="3" spans="1:24" x14ac:dyDescent="0.25">
      <c r="A3" s="78" t="s">
        <v>236</v>
      </c>
      <c r="B3" s="21">
        <f>'Kassaflöde-3M'!B3</f>
        <v>46.6</v>
      </c>
      <c r="C3" s="21">
        <f>'Kassaflöde-3M'!C3</f>
        <v>50.3</v>
      </c>
      <c r="D3" s="21">
        <f>'Kassaflöde-3M'!D3</f>
        <v>68.400000000000006</v>
      </c>
      <c r="E3" s="21">
        <f>'Kassaflöde-3M'!E3</f>
        <v>45.6</v>
      </c>
      <c r="F3" s="21">
        <f>'Kassaflöde-3M'!F3</f>
        <v>38.700000000000003</v>
      </c>
      <c r="G3" s="21">
        <f>'Kassaflöde-3M'!G3</f>
        <v>81.2</v>
      </c>
      <c r="H3" s="21">
        <f>'Kassaflöde-3M'!H3</f>
        <v>86.1</v>
      </c>
      <c r="I3" s="21">
        <f>'Kassaflöde-3M'!I3</f>
        <v>73.3</v>
      </c>
      <c r="J3" s="21">
        <f>'Kassaflöde-3M'!J3</f>
        <v>62.9</v>
      </c>
      <c r="K3" s="21">
        <f>'Kassaflöde-3M'!K3</f>
        <v>99.3</v>
      </c>
      <c r="L3" s="21">
        <f>'Kassaflöde-3M'!L3</f>
        <v>72.5</v>
      </c>
      <c r="M3" s="21">
        <f>'Kassaflöde-3M'!M3</f>
        <v>25</v>
      </c>
      <c r="N3" s="21">
        <f>'Kassaflöde-3M'!N3</f>
        <v>44</v>
      </c>
      <c r="O3" s="21">
        <f>'Kassaflöde-3M'!O3</f>
        <v>9.6</v>
      </c>
      <c r="P3" s="21">
        <f>'Kassaflöde-3M'!P3</f>
        <v>53.5</v>
      </c>
      <c r="Q3" s="21">
        <f>'Kassaflöde-3M'!Q3</f>
        <v>13.2</v>
      </c>
      <c r="R3" s="21">
        <f>'Kassaflöde-3M'!R3</f>
        <v>31</v>
      </c>
      <c r="S3" s="21">
        <f>'Kassaflöde-3M'!S3</f>
        <v>31.2</v>
      </c>
      <c r="T3" s="21">
        <f>'Kassaflöde-3M'!T3</f>
        <v>39.1</v>
      </c>
      <c r="U3" s="21">
        <f>'Kassaflöde-3M'!U3</f>
        <v>14.6</v>
      </c>
      <c r="V3" s="21">
        <f>'Kassaflöde-3M'!V3</f>
        <v>25.4</v>
      </c>
      <c r="W3" s="21">
        <f>'Kassaflöde-3M'!W3</f>
        <v>21.6</v>
      </c>
      <c r="X3" s="21">
        <f>'Kassaflöde-3M'!X3</f>
        <v>17.2</v>
      </c>
    </row>
    <row r="4" spans="1:24" x14ac:dyDescent="0.25">
      <c r="A4" s="78" t="s">
        <v>237</v>
      </c>
      <c r="B4" s="21">
        <f>'Kassaflöde-3M'!B4</f>
        <v>-18.100000000000001</v>
      </c>
      <c r="C4" s="21">
        <f>'Kassaflöde-3M'!C4</f>
        <v>24.2</v>
      </c>
      <c r="D4" s="21">
        <f>'Kassaflöde-3M'!D4</f>
        <v>9.8000000000000007</v>
      </c>
      <c r="E4" s="21">
        <f>'Kassaflöde-3M'!E4</f>
        <v>9.8000000000000007</v>
      </c>
      <c r="F4" s="21">
        <f>'Kassaflöde-3M'!F4</f>
        <v>18.7</v>
      </c>
      <c r="G4" s="21">
        <f>'Kassaflöde-3M'!G4</f>
        <v>1.2</v>
      </c>
      <c r="H4" s="21">
        <f>'Kassaflöde-3M'!H4</f>
        <v>9.4</v>
      </c>
      <c r="I4" s="21">
        <f>'Kassaflöde-3M'!I4</f>
        <v>23.1</v>
      </c>
      <c r="J4" s="21">
        <f>'Kassaflöde-3M'!J4</f>
        <v>2.8</v>
      </c>
      <c r="K4" s="21">
        <f>'Kassaflöde-3M'!K4</f>
        <v>-10.8</v>
      </c>
      <c r="L4" s="21">
        <f>'Kassaflöde-3M'!L4</f>
        <v>28.4</v>
      </c>
      <c r="M4" s="21">
        <f>'Kassaflöde-3M'!M4</f>
        <v>-0.8</v>
      </c>
      <c r="N4" s="21">
        <f>'Kassaflöde-3M'!N4</f>
        <v>-21.2</v>
      </c>
      <c r="O4" s="21">
        <f>'Kassaflöde-3M'!O4</f>
        <v>27.3</v>
      </c>
      <c r="P4" s="21">
        <f>'Kassaflöde-3M'!P4</f>
        <v>22.8</v>
      </c>
      <c r="Q4" s="21">
        <f>'Kassaflöde-3M'!Q4</f>
        <v>-4.9000000000000004</v>
      </c>
      <c r="R4" s="21">
        <f>'Kassaflöde-3M'!R4</f>
        <v>29.8</v>
      </c>
      <c r="S4" s="21">
        <f>'Kassaflöde-3M'!S4</f>
        <v>11.3</v>
      </c>
      <c r="T4" s="21">
        <f>'Kassaflöde-3M'!T4</f>
        <v>11.7</v>
      </c>
      <c r="U4" s="21">
        <f>'Kassaflöde-3M'!U4</f>
        <v>12.4</v>
      </c>
      <c r="V4" s="21">
        <f>'Kassaflöde-3M'!V4</f>
        <v>1.1000000000000001</v>
      </c>
      <c r="W4" s="21">
        <f>'Kassaflöde-3M'!W4</f>
        <v>7.7</v>
      </c>
      <c r="X4" s="21">
        <f>'Kassaflöde-3M'!X4</f>
        <v>6.8</v>
      </c>
    </row>
    <row r="5" spans="1:24" x14ac:dyDescent="0.25">
      <c r="A5" s="60" t="s">
        <v>111</v>
      </c>
      <c r="B5" s="21">
        <f>'Kassaflöde-3M'!B5</f>
        <v>38.6</v>
      </c>
      <c r="C5" s="21">
        <f>'Kassaflöde-3M'!C5</f>
        <v>-67.5</v>
      </c>
      <c r="D5" s="21">
        <f>'Kassaflöde-3M'!D5</f>
        <v>-21.4</v>
      </c>
      <c r="E5" s="21">
        <f>'Kassaflöde-3M'!E5</f>
        <v>-16.600000000000001</v>
      </c>
      <c r="F5" s="21">
        <f>'Kassaflöde-3M'!F5</f>
        <v>0</v>
      </c>
      <c r="G5" s="21">
        <f>'Kassaflöde-3M'!G5</f>
        <v>-57.5</v>
      </c>
      <c r="H5" s="21">
        <f>'Kassaflöde-3M'!H5</f>
        <v>-108.8</v>
      </c>
      <c r="I5" s="21">
        <f>'Kassaflöde-3M'!I5</f>
        <v>-40.200000000000003</v>
      </c>
      <c r="J5" s="21">
        <f>'Kassaflöde-3M'!J5</f>
        <v>36.6</v>
      </c>
      <c r="K5" s="21">
        <f>'Kassaflöde-3M'!K5</f>
        <v>-18.2</v>
      </c>
      <c r="L5" s="21">
        <f>'Kassaflöde-3M'!L5</f>
        <v>-53.7</v>
      </c>
      <c r="M5" s="21">
        <f>'Kassaflöde-3M'!M5</f>
        <v>23.8</v>
      </c>
      <c r="N5" s="21">
        <f>'Kassaflöde-3M'!N5</f>
        <v>60.9</v>
      </c>
      <c r="O5" s="21">
        <f>'Kassaflöde-3M'!O5</f>
        <v>-11.3</v>
      </c>
      <c r="P5" s="21">
        <f>'Kassaflöde-3M'!P5</f>
        <v>-40</v>
      </c>
      <c r="Q5" s="21">
        <f>'Kassaflöde-3M'!Q5</f>
        <v>47.2</v>
      </c>
      <c r="R5" s="21">
        <f>'Kassaflöde-3M'!R5</f>
        <v>11.6</v>
      </c>
      <c r="S5" s="21">
        <f>'Kassaflöde-3M'!S5</f>
        <v>6.1</v>
      </c>
      <c r="T5" s="21">
        <f>'Kassaflöde-3M'!T5</f>
        <v>-47.2</v>
      </c>
      <c r="U5" s="21">
        <f>'Kassaflöde-3M'!U5</f>
        <v>21.1</v>
      </c>
      <c r="V5" s="21">
        <f>'Kassaflöde-3M'!V5</f>
        <v>21.7</v>
      </c>
      <c r="W5" s="21">
        <f>'Kassaflöde-3M'!W5</f>
        <v>-3.4</v>
      </c>
      <c r="X5" s="21">
        <f>'Kassaflöde-3M'!X5</f>
        <v>-18.8</v>
      </c>
    </row>
    <row r="6" spans="1:24" x14ac:dyDescent="0.25">
      <c r="A6" s="63" t="s">
        <v>112</v>
      </c>
      <c r="B6" s="22">
        <f>'Kassaflöde-3M'!B6</f>
        <v>67.099999999999994</v>
      </c>
      <c r="C6" s="22">
        <f>'Kassaflöde-3M'!C6</f>
        <v>7</v>
      </c>
      <c r="D6" s="22">
        <f>'Kassaflöde-3M'!D6</f>
        <v>56.800000000000004</v>
      </c>
      <c r="E6" s="31">
        <f>+'Kassaflöde-3M'!E6</f>
        <v>38.800000000000004</v>
      </c>
      <c r="F6" s="31">
        <f>+'Kassaflöde-3M'!F6</f>
        <v>57.400000000000006</v>
      </c>
      <c r="G6" s="31">
        <f>+'Kassaflöde-3M'!G6</f>
        <v>24.900000000000006</v>
      </c>
      <c r="H6" s="31">
        <f>+'Kassaflöde-3M'!H6</f>
        <v>-13.4</v>
      </c>
      <c r="I6" s="31">
        <f>+'Kassaflöde-3M'!I6</f>
        <v>56.1</v>
      </c>
      <c r="J6" s="31">
        <f t="shared" ref="J6" si="0">SUM(J3:J5)</f>
        <v>102.30000000000001</v>
      </c>
      <c r="K6" s="31">
        <f>SUM(K3:K5)</f>
        <v>70.3</v>
      </c>
      <c r="L6" s="31">
        <v>47.143999999999998</v>
      </c>
      <c r="M6" s="31">
        <f t="shared" ref="M6" si="1">SUM(M3:M5)</f>
        <v>48</v>
      </c>
      <c r="N6" s="31">
        <f t="shared" ref="N6" si="2">SUM(N3:N5)</f>
        <v>83.7</v>
      </c>
      <c r="O6" s="31">
        <v>25.6</v>
      </c>
      <c r="P6" s="31">
        <f t="shared" ref="P6" si="3">SUM(P3:P5)</f>
        <v>36.299999999999997</v>
      </c>
      <c r="Q6" s="31">
        <v>55.5</v>
      </c>
      <c r="R6" s="31">
        <v>72.359000000000009</v>
      </c>
      <c r="S6" s="31">
        <f t="shared" ref="S6:X6" si="4">SUM(S3:S5)</f>
        <v>48.6</v>
      </c>
      <c r="T6" s="31">
        <f t="shared" si="4"/>
        <v>3.5999999999999943</v>
      </c>
      <c r="U6" s="22">
        <f t="shared" si="4"/>
        <v>48.1</v>
      </c>
      <c r="V6" s="22">
        <f t="shared" si="4"/>
        <v>48.2</v>
      </c>
      <c r="W6" s="22">
        <f t="shared" si="4"/>
        <v>25.900000000000002</v>
      </c>
      <c r="X6" s="22">
        <f t="shared" si="4"/>
        <v>5.1999999999999993</v>
      </c>
    </row>
    <row r="7" spans="1:24" x14ac:dyDescent="0.25">
      <c r="A7" s="60"/>
      <c r="B7" s="21"/>
      <c r="C7" s="21"/>
      <c r="D7" s="21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21"/>
      <c r="V7" s="21"/>
      <c r="W7" s="21"/>
      <c r="X7" s="21"/>
    </row>
    <row r="8" spans="1:24" x14ac:dyDescent="0.25">
      <c r="A8" s="63" t="s">
        <v>113</v>
      </c>
      <c r="B8" s="22">
        <f>'Kassaflöde-3M'!B8</f>
        <v>-11.1</v>
      </c>
      <c r="C8" s="22">
        <f>'Kassaflöde-3M'!C8</f>
        <v>-10.4</v>
      </c>
      <c r="D8" s="22">
        <f>'Kassaflöde-3M'!D8</f>
        <v>-16.899999999999999</v>
      </c>
      <c r="E8" s="22">
        <f>'Kassaflöde-3M'!E8</f>
        <v>-40.200000000000003</v>
      </c>
      <c r="F8" s="22">
        <f>'Kassaflöde-3M'!F8</f>
        <v>-15.5</v>
      </c>
      <c r="G8" s="22">
        <f>'Kassaflöde-3M'!G8</f>
        <v>-15.8</v>
      </c>
      <c r="H8" s="22">
        <f>'Kassaflöde-3M'!H8</f>
        <v>-15.79</v>
      </c>
      <c r="I8" s="22">
        <f>'Kassaflöde-3M'!I8</f>
        <v>-12.9</v>
      </c>
      <c r="J8" s="22">
        <f>'Kassaflöde-3M'!J8</f>
        <v>-12.9</v>
      </c>
      <c r="K8" s="22">
        <f>'Kassaflöde-3M'!K8</f>
        <v>-13</v>
      </c>
      <c r="L8" s="22">
        <f>'Kassaflöde-3M'!L8</f>
        <v>-84.914000000000001</v>
      </c>
      <c r="M8" s="22">
        <f>'Kassaflöde-3M'!M8</f>
        <v>-14.3</v>
      </c>
      <c r="N8" s="22">
        <f>'Kassaflöde-3M'!N8</f>
        <v>-9.1</v>
      </c>
      <c r="O8" s="22">
        <f>'Kassaflöde-3M'!O8</f>
        <v>-9</v>
      </c>
      <c r="P8" s="22">
        <f>'Kassaflöde-3M'!P8</f>
        <v>-12.4</v>
      </c>
      <c r="Q8" s="22">
        <f>'Kassaflöde-3M'!Q8</f>
        <v>1.454</v>
      </c>
      <c r="R8" s="22">
        <f>'Kassaflöde-3M'!R8</f>
        <v>-18.356999999999999</v>
      </c>
      <c r="S8" s="22">
        <f>'Kassaflöde-3M'!S8</f>
        <v>-162.69999999999999</v>
      </c>
      <c r="T8" s="22">
        <f>'Kassaflöde-3M'!T8</f>
        <v>-4.5999999999999996</v>
      </c>
      <c r="U8" s="22">
        <f>'Kassaflöde-3M'!U8</f>
        <v>-5.14</v>
      </c>
      <c r="V8" s="22">
        <f>'Kassaflöde-3M'!V8</f>
        <v>-3.6579999999999999</v>
      </c>
      <c r="W8" s="22">
        <f>'Kassaflöde-3M'!W8</f>
        <v>-7.84</v>
      </c>
      <c r="X8" s="22">
        <f>'Kassaflöde-3M'!X8</f>
        <v>-5.4</v>
      </c>
    </row>
    <row r="9" spans="1:24" x14ac:dyDescent="0.25">
      <c r="A9" s="60"/>
      <c r="B9" s="21"/>
      <c r="C9" s="21"/>
      <c r="D9" s="21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21"/>
      <c r="V9" s="21"/>
      <c r="W9" s="21"/>
      <c r="X9" s="21"/>
    </row>
    <row r="10" spans="1:24" x14ac:dyDescent="0.25">
      <c r="A10" s="63" t="s">
        <v>114</v>
      </c>
      <c r="B10" s="22">
        <f>'Kassaflöde-3M'!B10</f>
        <v>56</v>
      </c>
      <c r="C10" s="22">
        <f>'Kassaflöde-3M'!C10</f>
        <v>-3.4</v>
      </c>
      <c r="D10" s="22">
        <f>'Kassaflöde-3M'!D10</f>
        <v>39.799999999999997</v>
      </c>
      <c r="E10" s="22">
        <f>'Kassaflöde-3M'!E10</f>
        <v>-1.4</v>
      </c>
      <c r="F10" s="22">
        <f>'Kassaflöde-3M'!F10</f>
        <v>41.9</v>
      </c>
      <c r="G10" s="22">
        <f>'Kassaflöde-3M'!G10</f>
        <v>9</v>
      </c>
      <c r="H10" s="22">
        <f>'Kassaflöde-3M'!H10</f>
        <v>-29.1</v>
      </c>
      <c r="I10" s="22">
        <f>'Kassaflöde-3M'!I10</f>
        <v>43.3</v>
      </c>
      <c r="J10" s="22">
        <f>'Kassaflöde-3M'!J10</f>
        <v>89.5</v>
      </c>
      <c r="K10" s="22">
        <f>'Kassaflöde-3M'!K10</f>
        <v>57.3</v>
      </c>
      <c r="L10" s="22">
        <f>'Kassaflöde-3M'!L10</f>
        <v>-37.799999999999997</v>
      </c>
      <c r="M10" s="22">
        <f>'Kassaflöde-3M'!M10</f>
        <v>33.713000000000001</v>
      </c>
      <c r="N10" s="22">
        <f>'Kassaflöde-3M'!N10</f>
        <v>74.599999999999994</v>
      </c>
      <c r="O10" s="22">
        <f>'Kassaflöde-3M'!O10</f>
        <v>16.600000000000001</v>
      </c>
      <c r="P10" s="22">
        <f>'Kassaflöde-3M'!P10</f>
        <v>23.9</v>
      </c>
      <c r="Q10" s="22">
        <f>'Kassaflöde-3M'!Q10</f>
        <v>56.991</v>
      </c>
      <c r="R10" s="22">
        <f>'Kassaflöde-3M'!R10</f>
        <v>54.002000000000002</v>
      </c>
      <c r="S10" s="22">
        <f>'Kassaflöde-3M'!S10</f>
        <v>-114.1</v>
      </c>
      <c r="T10" s="22">
        <f>'Kassaflöde-3M'!T10</f>
        <v>-1</v>
      </c>
      <c r="U10" s="22">
        <f>'Kassaflöde-3M'!U10</f>
        <v>42.96</v>
      </c>
      <c r="V10" s="22">
        <f>'Kassaflöde-3M'!V10</f>
        <v>44.542000000000002</v>
      </c>
      <c r="W10" s="22">
        <f>'Kassaflöde-3M'!W10</f>
        <v>18.060000000000002</v>
      </c>
      <c r="X10" s="22">
        <f>'Kassaflöde-3M'!X10</f>
        <v>-0.20000000000000107</v>
      </c>
    </row>
    <row r="11" spans="1:24" x14ac:dyDescent="0.25">
      <c r="A11" s="60"/>
      <c r="B11" s="21"/>
      <c r="C11" s="21"/>
      <c r="D11" s="21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21"/>
      <c r="V11" s="21"/>
      <c r="W11" s="21"/>
      <c r="X11" s="21"/>
    </row>
    <row r="12" spans="1:24" x14ac:dyDescent="0.25">
      <c r="A12" s="63" t="s">
        <v>115</v>
      </c>
      <c r="B12" s="22">
        <f>'Kassaflöde-3M'!B12</f>
        <v>-55.6</v>
      </c>
      <c r="C12" s="22">
        <f>'Kassaflöde-3M'!C12</f>
        <v>-67.099999999999994</v>
      </c>
      <c r="D12" s="22">
        <f>'Kassaflöde-3M'!D12</f>
        <v>-7</v>
      </c>
      <c r="E12" s="22">
        <f>'Kassaflöde-3M'!E12</f>
        <v>-5.8</v>
      </c>
      <c r="F12" s="22">
        <f>'Kassaflöde-3M'!F12</f>
        <v>-7</v>
      </c>
      <c r="G12" s="22">
        <f>'Kassaflöde-3M'!G12</f>
        <v>-126.5</v>
      </c>
      <c r="H12" s="22">
        <f>'Kassaflöde-3M'!H12</f>
        <v>-5.2</v>
      </c>
      <c r="I12" s="22">
        <f>'Kassaflöde-3M'!I12</f>
        <v>-9.1999999999999993</v>
      </c>
      <c r="J12" s="22">
        <f>'Kassaflöde-3M'!J12</f>
        <v>1.9750000000000001</v>
      </c>
      <c r="K12" s="22">
        <f>'Kassaflöde-3M'!K12</f>
        <v>-68</v>
      </c>
      <c r="L12" s="22">
        <f>'Kassaflöde-3M'!L12</f>
        <v>-87.177000000000007</v>
      </c>
      <c r="M12" s="22">
        <f>'Kassaflöde-3M'!M12</f>
        <v>-53.3</v>
      </c>
      <c r="N12" s="22">
        <f>'Kassaflöde-3M'!N12</f>
        <v>-1.6</v>
      </c>
      <c r="O12" s="22">
        <f>'Kassaflöde-3M'!O12</f>
        <v>-15.3</v>
      </c>
      <c r="P12" s="22">
        <f>'Kassaflöde-3M'!P12</f>
        <v>-6.1</v>
      </c>
      <c r="Q12" s="22">
        <f>'Kassaflöde-3M'!Q12</f>
        <v>-4.4459999999999997</v>
      </c>
      <c r="R12" s="22">
        <f>'Kassaflöde-3M'!R12</f>
        <v>-18.254000000000001</v>
      </c>
      <c r="S12" s="22">
        <f>'Kassaflöde-3M'!S12</f>
        <v>-52.3</v>
      </c>
      <c r="T12" s="22">
        <f>'Kassaflöde-3M'!T12</f>
        <v>-5.2</v>
      </c>
      <c r="U12" s="22">
        <f>'Kassaflöde-3M'!U12</f>
        <v>-1.55</v>
      </c>
      <c r="V12" s="22">
        <f>'Kassaflöde-3M'!V12</f>
        <v>-0.54800000000000004</v>
      </c>
      <c r="W12" s="22">
        <f>'Kassaflöde-3M'!W12</f>
        <v>-42.3</v>
      </c>
      <c r="X12" s="22">
        <f>'Kassaflöde-3M'!X12</f>
        <v>-0.8</v>
      </c>
    </row>
    <row r="13" spans="1:24" x14ac:dyDescent="0.25">
      <c r="A13" s="60"/>
      <c r="B13" s="21"/>
      <c r="C13" s="21"/>
      <c r="D13" s="21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21"/>
      <c r="V13" s="21"/>
      <c r="W13" s="21"/>
      <c r="X13" s="21"/>
    </row>
    <row r="14" spans="1:24" x14ac:dyDescent="0.25">
      <c r="A14" s="63" t="s">
        <v>116</v>
      </c>
      <c r="B14" s="22">
        <f>'Kassaflöde-3M'!B14</f>
        <v>0.4</v>
      </c>
      <c r="C14" s="22">
        <f>'Kassaflöde-3M'!C14</f>
        <v>-70.5</v>
      </c>
      <c r="D14" s="22">
        <f>'Kassaflöde-3M'!D14</f>
        <v>32.799999999999997</v>
      </c>
      <c r="E14" s="22">
        <f>'Kassaflöde-3M'!E14</f>
        <v>-7.2</v>
      </c>
      <c r="F14" s="22">
        <f>'Kassaflöde-3M'!F14</f>
        <v>34.9</v>
      </c>
      <c r="G14" s="22">
        <f>'Kassaflöde-3M'!G14</f>
        <v>-117.5</v>
      </c>
      <c r="H14" s="22">
        <f>'Kassaflöde-3M'!H14</f>
        <v>-34.300000000000004</v>
      </c>
      <c r="I14" s="22">
        <f>'Kassaflöde-3M'!I14</f>
        <v>34.099999999999994</v>
      </c>
      <c r="J14" s="22">
        <f>'Kassaflöde-3M'!J14</f>
        <v>91.474999999999994</v>
      </c>
      <c r="K14" s="22">
        <f>'Kassaflöde-3M'!K14</f>
        <v>-10.700000000000003</v>
      </c>
      <c r="L14" s="22">
        <f>'Kassaflöde-3M'!L14</f>
        <v>-124.977</v>
      </c>
      <c r="M14" s="22">
        <f>'Kassaflöde-3M'!M14</f>
        <v>-19.586999999999996</v>
      </c>
      <c r="N14" s="22">
        <f>'Kassaflöde-3M'!N14</f>
        <v>73</v>
      </c>
      <c r="O14" s="22">
        <f>'Kassaflöde-3M'!O14</f>
        <v>1.3000000000000007</v>
      </c>
      <c r="P14" s="22">
        <f>'Kassaflöde-3M'!P14</f>
        <v>17.799999999999997</v>
      </c>
      <c r="Q14" s="22">
        <f>'Kassaflöde-3M'!Q14</f>
        <v>52.545000000000002</v>
      </c>
      <c r="R14" s="22">
        <f>'Kassaflöde-3M'!R14</f>
        <v>35.747999999999998</v>
      </c>
      <c r="S14" s="22">
        <f>'Kassaflöde-3M'!S14</f>
        <v>-166.4</v>
      </c>
      <c r="T14" s="22">
        <f>'Kassaflöde-3M'!T14</f>
        <v>-6.2</v>
      </c>
      <c r="U14" s="22">
        <f>'Kassaflöde-3M'!U14</f>
        <v>41.410000000000004</v>
      </c>
      <c r="V14" s="22">
        <f>'Kassaflöde-3M'!V14</f>
        <v>43.994</v>
      </c>
      <c r="W14" s="22">
        <f>'Kassaflöde-3M'!W14</f>
        <v>-24.239999999999995</v>
      </c>
      <c r="X14" s="22">
        <f>'Kassaflöde-3M'!X14</f>
        <v>-1.0000000000000011</v>
      </c>
    </row>
    <row r="15" spans="1:24" x14ac:dyDescent="0.25">
      <c r="A15" s="60"/>
      <c r="B15" s="21"/>
      <c r="C15" s="21"/>
      <c r="D15" s="21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21"/>
      <c r="V15" s="21"/>
      <c r="W15" s="21"/>
      <c r="X15" s="21"/>
    </row>
    <row r="16" spans="1:24" x14ac:dyDescent="0.25">
      <c r="A16" s="29" t="s">
        <v>215</v>
      </c>
      <c r="B16" s="21">
        <f>+'Kassaflöde-3M'!B16</f>
        <v>38</v>
      </c>
      <c r="C16" s="21">
        <f>'Kassaflöde-3M'!C16</f>
        <v>102.7</v>
      </c>
      <c r="D16" s="21">
        <f>'Kassaflöde-3M'!D16</f>
        <v>69.599999999999994</v>
      </c>
      <c r="E16" s="21">
        <f>'Kassaflöde-3M'!E16</f>
        <v>76.8</v>
      </c>
      <c r="F16" s="21">
        <f>'Kassaflöde-3M'!F16</f>
        <v>41.8</v>
      </c>
      <c r="G16" s="21">
        <f>'Kassaflöde-3M'!G16</f>
        <v>159.88399999999999</v>
      </c>
      <c r="H16" s="21">
        <f>'Kassaflöde-3M'!H16</f>
        <v>193.9</v>
      </c>
      <c r="I16" s="21">
        <f>'Kassaflöde-3M'!I16</f>
        <v>159.83500000000001</v>
      </c>
      <c r="J16" s="21">
        <f>'Kassaflöde-3M'!J16</f>
        <v>68.260000000000005</v>
      </c>
      <c r="K16" s="21">
        <f>'Kassaflöde-3M'!K16</f>
        <v>77.900000000000006</v>
      </c>
      <c r="L16" s="21">
        <f>'Kassaflöde-3M'!L16</f>
        <v>203.5</v>
      </c>
      <c r="M16" s="21">
        <f>'Kassaflöde-3M'!M16</f>
        <v>223.1</v>
      </c>
      <c r="N16" s="21">
        <f>'Kassaflöde-3M'!N16</f>
        <v>150.4</v>
      </c>
      <c r="O16" s="21">
        <f>'Kassaflöde-3M'!O16</f>
        <v>148.34</v>
      </c>
      <c r="P16" s="21">
        <f>'Kassaflöde-3M'!P16</f>
        <v>131.1</v>
      </c>
      <c r="Q16" s="21">
        <f>'Kassaflöde-3M'!Q16</f>
        <v>78.7</v>
      </c>
      <c r="R16" s="21">
        <f>'Kassaflöde-3M'!R16</f>
        <v>42.9</v>
      </c>
      <c r="S16" s="21">
        <f>'Kassaflöde-3M'!S16</f>
        <v>209.6</v>
      </c>
      <c r="T16" s="21">
        <f>'Kassaflöde-3M'!T16</f>
        <v>215.45</v>
      </c>
      <c r="U16" s="21">
        <f>'Kassaflöde-3M'!U16</f>
        <v>174.4</v>
      </c>
      <c r="V16" s="21">
        <f>'Kassaflöde-3M'!V16</f>
        <v>130.69999999999999</v>
      </c>
      <c r="W16" s="21">
        <f>'Kassaflöde-3M'!W16</f>
        <v>155</v>
      </c>
      <c r="X16" s="21">
        <f>'Kassaflöde-3M'!X16</f>
        <v>156</v>
      </c>
    </row>
    <row r="17" spans="1:24" x14ac:dyDescent="0.25">
      <c r="A17" s="29" t="s">
        <v>119</v>
      </c>
      <c r="B17" s="21">
        <f>+'Kassaflöde-3M'!B17</f>
        <v>-1.6</v>
      </c>
      <c r="C17" s="21">
        <f>'Kassaflöde-3M'!C17</f>
        <v>5.8</v>
      </c>
      <c r="D17" s="21">
        <f>'Kassaflöde-3M'!D17</f>
        <v>0.2</v>
      </c>
      <c r="E17" s="21">
        <f>'Kassaflöde-3M'!E17</f>
        <v>0</v>
      </c>
      <c r="F17" s="21">
        <f>'Kassaflöde-3M'!F17</f>
        <v>0.1</v>
      </c>
      <c r="G17" s="21">
        <f>'Kassaflöde-3M'!G17</f>
        <v>-0.6</v>
      </c>
      <c r="H17" s="21">
        <f>'Kassaflöde-3M'!H17</f>
        <v>0.34399999999999997</v>
      </c>
      <c r="I17" s="21">
        <f>'Kassaflöde-3M'!I17</f>
        <v>0.1</v>
      </c>
      <c r="J17" s="21">
        <f>'Kassaflöde-3M'!J17</f>
        <v>0.1</v>
      </c>
      <c r="K17" s="21">
        <f>'Kassaflöde-3M'!K17</f>
        <v>1.1000000000000001</v>
      </c>
      <c r="L17" s="21">
        <f>'Kassaflöde-3M'!L17</f>
        <v>-0.6</v>
      </c>
      <c r="M17" s="21">
        <f>'Kassaflöde-3M'!M17</f>
        <v>0</v>
      </c>
      <c r="N17" s="21">
        <f>'Kassaflöde-3M'!N17</f>
        <v>-0.3</v>
      </c>
      <c r="O17" s="21">
        <f>'Kassaflöde-3M'!O17</f>
        <v>0.74</v>
      </c>
      <c r="P17" s="21">
        <f>'Kassaflöde-3M'!P17</f>
        <v>-0.6</v>
      </c>
      <c r="Q17" s="21">
        <f>'Kassaflöde-3M'!Q17</f>
        <v>-0.1</v>
      </c>
      <c r="R17" s="21">
        <f>'Kassaflöde-3M'!R17</f>
        <v>0.1</v>
      </c>
      <c r="S17" s="21">
        <f>'Kassaflöde-3M'!S17</f>
        <v>-0.3</v>
      </c>
      <c r="T17" s="21">
        <f>'Kassaflöde-3M'!T17</f>
        <v>0.36</v>
      </c>
      <c r="U17" s="21">
        <f>'Kassaflöde-3M'!U17</f>
        <v>-0.3</v>
      </c>
      <c r="V17" s="21">
        <f>'Kassaflöde-3M'!V17</f>
        <v>-0.3</v>
      </c>
      <c r="W17" s="21" t="str">
        <f>'Kassaflöde-3M'!W17</f>
        <v>-</v>
      </c>
      <c r="X17" s="21" t="str">
        <f>'Kassaflöde-3M'!X17</f>
        <v>-</v>
      </c>
    </row>
    <row r="18" spans="1:24" x14ac:dyDescent="0.25">
      <c r="A18" s="64" t="s">
        <v>216</v>
      </c>
      <c r="B18" s="21">
        <f>+'Kassaflöde-3M'!B18</f>
        <v>36.9</v>
      </c>
      <c r="C18" s="21">
        <f>'Kassaflöde-3M'!C18</f>
        <v>38</v>
      </c>
      <c r="D18" s="21">
        <f>'Kassaflöde-3M'!D18</f>
        <v>102.7</v>
      </c>
      <c r="E18" s="21">
        <f>'Kassaflöde-3M'!E18</f>
        <v>69.599999999999994</v>
      </c>
      <c r="F18" s="21">
        <f>'Kassaflöde-3M'!F18</f>
        <v>76.8</v>
      </c>
      <c r="G18" s="21">
        <f>'Kassaflöde-3M'!G18</f>
        <v>41.8</v>
      </c>
      <c r="H18" s="21">
        <f>'Kassaflöde-3M'!H18</f>
        <v>159.88399999999999</v>
      </c>
      <c r="I18" s="21">
        <f>'Kassaflöde-3M'!I18</f>
        <v>193.9</v>
      </c>
      <c r="J18" s="21">
        <f>'Kassaflöde-3M'!J18</f>
        <v>159.83500000000001</v>
      </c>
      <c r="K18" s="21">
        <f>'Kassaflöde-3M'!K18</f>
        <v>68.3</v>
      </c>
      <c r="L18" s="21">
        <f>'Kassaflöde-3M'!L18</f>
        <v>77.923000000000002</v>
      </c>
      <c r="M18" s="21">
        <f>'Kassaflöde-3M'!M18</f>
        <v>203.51300000000001</v>
      </c>
      <c r="N18" s="21">
        <f>'Kassaflöde-3M'!N18</f>
        <v>223.1</v>
      </c>
      <c r="O18" s="21">
        <f>'Kassaflöde-3M'!O18</f>
        <v>150.38000000000002</v>
      </c>
      <c r="P18" s="21">
        <f>'Kassaflöde-3M'!P18</f>
        <v>148.29999999999998</v>
      </c>
      <c r="Q18" s="21">
        <f>'Kassaflöde-3M'!Q18</f>
        <v>131.1</v>
      </c>
      <c r="R18" s="21">
        <f>'Kassaflöde-3M'!R18</f>
        <v>78.69</v>
      </c>
      <c r="S18" s="21">
        <f>'Kassaflöde-3M'!S18</f>
        <v>42.9</v>
      </c>
      <c r="T18" s="21">
        <f>'Kassaflöde-3M'!T18</f>
        <v>209.61</v>
      </c>
      <c r="U18" s="21">
        <f>'Kassaflöde-3M'!U18</f>
        <v>215.51</v>
      </c>
      <c r="V18" s="21">
        <f>'Kassaflöde-3M'!V18</f>
        <v>174.39399999999998</v>
      </c>
      <c r="W18" s="21">
        <f>'Kassaflöde-3M'!W18</f>
        <v>130.76</v>
      </c>
      <c r="X18" s="21">
        <f>'Kassaflöde-3M'!X18</f>
        <v>155</v>
      </c>
    </row>
    <row r="19" spans="1:24" x14ac:dyDescent="0.25">
      <c r="A19" s="25"/>
      <c r="B19" s="25"/>
      <c r="C19" s="25"/>
      <c r="D19" s="25"/>
      <c r="E19" s="25"/>
      <c r="F19" s="25"/>
    </row>
    <row r="20" spans="1:24" x14ac:dyDescent="0.25">
      <c r="A20" s="25"/>
      <c r="B20" s="25"/>
      <c r="C20" s="25"/>
      <c r="D20" s="25"/>
      <c r="E20" s="25"/>
      <c r="F20" s="25"/>
    </row>
    <row r="21" spans="1:24" x14ac:dyDescent="0.25">
      <c r="A21" s="25"/>
      <c r="B21" s="25"/>
      <c r="C21" s="25"/>
      <c r="D21" s="25"/>
      <c r="E21" s="25"/>
      <c r="F21" s="25"/>
    </row>
    <row r="22" spans="1:24" x14ac:dyDescent="0.25">
      <c r="A22" s="25"/>
      <c r="B22" s="25"/>
      <c r="C22" s="25"/>
      <c r="D22" s="25"/>
      <c r="E22" s="25"/>
      <c r="F22" s="2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499984740745262"/>
  </sheetPr>
  <dimension ref="A1:F33"/>
  <sheetViews>
    <sheetView workbookViewId="0">
      <selection activeCell="A41" sqref="A41"/>
    </sheetView>
  </sheetViews>
  <sheetFormatPr defaultColWidth="9.140625" defaultRowHeight="15" x14ac:dyDescent="0.25"/>
  <cols>
    <col min="1" max="1" width="68.85546875" style="2" bestFit="1" customWidth="1"/>
    <col min="2" max="2" width="10.42578125" style="2" customWidth="1"/>
    <col min="3" max="4" width="10.42578125" style="19" customWidth="1"/>
    <col min="5" max="5" width="9.42578125" style="19" customWidth="1"/>
    <col min="6" max="6" width="9.140625" style="19"/>
    <col min="7" max="16384" width="9.140625" style="2"/>
  </cols>
  <sheetData>
    <row r="1" spans="1:6" ht="23.25" x14ac:dyDescent="0.35">
      <c r="A1" s="51" t="s">
        <v>120</v>
      </c>
      <c r="B1" s="51"/>
    </row>
    <row r="2" spans="1:6" x14ac:dyDescent="0.25">
      <c r="A2" s="62" t="s">
        <v>0</v>
      </c>
      <c r="B2" s="32" t="s">
        <v>199</v>
      </c>
      <c r="C2" s="32" t="s">
        <v>178</v>
      </c>
      <c r="D2" s="32" t="s">
        <v>162</v>
      </c>
      <c r="E2" s="32" t="s">
        <v>64</v>
      </c>
      <c r="F2" s="32" t="s">
        <v>1</v>
      </c>
    </row>
    <row r="3" spans="1:6" x14ac:dyDescent="0.25">
      <c r="A3" s="46" t="s">
        <v>66</v>
      </c>
      <c r="B3" s="21">
        <f>+Resultat!B3</f>
        <v>1925.6</v>
      </c>
      <c r="C3" s="21">
        <f>+Resultat!C3</f>
        <v>1824.8</v>
      </c>
      <c r="D3" s="21">
        <f>+Resultat!D3</f>
        <v>1536.83</v>
      </c>
      <c r="E3" s="21">
        <f>+Resultat!E3</f>
        <v>1313.5</v>
      </c>
      <c r="F3" s="21">
        <f>+Resultat!F3</f>
        <v>1138.0999999999999</v>
      </c>
    </row>
    <row r="4" spans="1:6" x14ac:dyDescent="0.25">
      <c r="A4" s="46" t="s">
        <v>67</v>
      </c>
      <c r="B4" s="21">
        <f>+Resultat!B4</f>
        <v>-1214.8</v>
      </c>
      <c r="C4" s="21">
        <f>+Resultat!C4</f>
        <v>-1121.4000000000001</v>
      </c>
      <c r="D4" s="21">
        <f>+Resultat!D4</f>
        <v>-984.1</v>
      </c>
      <c r="E4" s="21">
        <f>+Resultat!E4</f>
        <v>-865.6</v>
      </c>
      <c r="F4" s="21">
        <f>+Resultat!F4</f>
        <v>-759.8</v>
      </c>
    </row>
    <row r="5" spans="1:6" x14ac:dyDescent="0.25">
      <c r="A5" s="47" t="s">
        <v>68</v>
      </c>
      <c r="B5" s="22">
        <f>+Resultat!B5</f>
        <v>710.8</v>
      </c>
      <c r="C5" s="22">
        <f>+Resultat!C5</f>
        <v>703.5</v>
      </c>
      <c r="D5" s="22">
        <f>+Resultat!D5</f>
        <v>552.7299999999999</v>
      </c>
      <c r="E5" s="22">
        <f>+Resultat!E5</f>
        <v>447.9</v>
      </c>
      <c r="F5" s="22">
        <f>+Resultat!F5</f>
        <v>378.29999999999995</v>
      </c>
    </row>
    <row r="6" spans="1:6" x14ac:dyDescent="0.25">
      <c r="A6" s="46"/>
      <c r="B6" s="21"/>
      <c r="C6" s="21"/>
      <c r="D6" s="21"/>
      <c r="E6" s="21"/>
      <c r="F6" s="21"/>
    </row>
    <row r="7" spans="1:6" x14ac:dyDescent="0.25">
      <c r="A7" s="46" t="s">
        <v>224</v>
      </c>
      <c r="B7" s="21">
        <f>+Resultat!B7</f>
        <v>-317.39999999999998</v>
      </c>
      <c r="C7" s="21">
        <f>+Resultat!C7</f>
        <v>-264.89999999999998</v>
      </c>
      <c r="D7" s="21">
        <f>+Resultat!D7</f>
        <v>-250.3</v>
      </c>
      <c r="E7" s="21">
        <f>+Resultat!E7</f>
        <v>-244.1</v>
      </c>
      <c r="F7" s="21">
        <f>+Resultat!F7</f>
        <v>-230.3</v>
      </c>
    </row>
    <row r="8" spans="1:6" x14ac:dyDescent="0.25">
      <c r="A8" s="46" t="s">
        <v>225</v>
      </c>
      <c r="B8" s="21">
        <f>+Resultat!B8</f>
        <v>-119.30000000000001</v>
      </c>
      <c r="C8" s="21">
        <f>+Resultat!C8</f>
        <v>-102.6</v>
      </c>
      <c r="D8" s="21">
        <f>+Resultat!D8</f>
        <v>-97.9</v>
      </c>
      <c r="E8" s="21">
        <f>+Resultat!E8</f>
        <v>-84.9</v>
      </c>
      <c r="F8" s="21">
        <f>+Resultat!F8</f>
        <v>-77.400000000000006</v>
      </c>
    </row>
    <row r="9" spans="1:6" x14ac:dyDescent="0.25">
      <c r="A9" s="66" t="s">
        <v>69</v>
      </c>
      <c r="B9" s="42">
        <f>+Resultat!B9</f>
        <v>7.1000000000000014</v>
      </c>
      <c r="C9" s="42">
        <f>+Resultat!C9</f>
        <v>2.9</v>
      </c>
      <c r="D9" s="42">
        <f>+Resultat!D9</f>
        <v>4</v>
      </c>
      <c r="E9" s="42">
        <f>+Resultat!E9</f>
        <v>5.66</v>
      </c>
      <c r="F9" s="42">
        <f>+Resultat!F9</f>
        <v>10.7</v>
      </c>
    </row>
    <row r="10" spans="1:6" x14ac:dyDescent="0.25">
      <c r="A10" s="45" t="s">
        <v>168</v>
      </c>
      <c r="B10" s="23">
        <f>+Resultat!B10</f>
        <v>281.2</v>
      </c>
      <c r="C10" s="23">
        <f>+Resultat!C10</f>
        <v>338.9</v>
      </c>
      <c r="D10" s="23">
        <f>+Resultat!D10</f>
        <v>208.52999999999989</v>
      </c>
      <c r="E10" s="23">
        <f>+Resultat!E10</f>
        <v>124.55999999999997</v>
      </c>
      <c r="F10" s="23">
        <f>+Resultat!F10</f>
        <v>81.29999999999994</v>
      </c>
    </row>
    <row r="11" spans="1:6" x14ac:dyDescent="0.25">
      <c r="A11" s="46"/>
      <c r="B11" s="21"/>
      <c r="C11" s="21"/>
      <c r="D11" s="21"/>
      <c r="E11" s="21"/>
      <c r="F11" s="21"/>
    </row>
    <row r="12" spans="1:6" x14ac:dyDescent="0.25">
      <c r="A12" s="46" t="s">
        <v>170</v>
      </c>
      <c r="B12" s="21">
        <f>+Resultat!B12</f>
        <v>-23.9</v>
      </c>
      <c r="C12" s="21">
        <f>+Resultat!C12</f>
        <v>-20.6</v>
      </c>
      <c r="D12" s="21">
        <f>+Resultat!D12</f>
        <v>-10.952</v>
      </c>
      <c r="E12" s="21">
        <f>+Resultat!E12</f>
        <v>-7.3650000000000002</v>
      </c>
      <c r="F12" s="21">
        <f>+Resultat!F12</f>
        <v>0</v>
      </c>
    </row>
    <row r="13" spans="1:6" x14ac:dyDescent="0.25">
      <c r="A13" s="47" t="s">
        <v>70</v>
      </c>
      <c r="B13" s="22">
        <f>+Resultat!B13</f>
        <v>257.3</v>
      </c>
      <c r="C13" s="22">
        <f>+Resultat!C13</f>
        <v>318.3</v>
      </c>
      <c r="D13" s="22">
        <f>+Resultat!D13</f>
        <v>197.57799999999989</v>
      </c>
      <c r="E13" s="22">
        <f>+Resultat!E13</f>
        <v>117.19499999999998</v>
      </c>
      <c r="F13" s="22">
        <f>+Resultat!F13</f>
        <v>81.29999999999994</v>
      </c>
    </row>
    <row r="14" spans="1:6" x14ac:dyDescent="0.25">
      <c r="A14" s="46" t="s">
        <v>71</v>
      </c>
      <c r="B14" s="21">
        <f>+Resultat!B14</f>
        <v>-5.7</v>
      </c>
      <c r="C14" s="21">
        <f>+Resultat!C14</f>
        <v>-10.4</v>
      </c>
      <c r="D14" s="21">
        <f>+Resultat!D14</f>
        <v>-65.366</v>
      </c>
      <c r="E14" s="21">
        <f>+Resultat!E14</f>
        <v>-2.74</v>
      </c>
      <c r="F14" s="21">
        <f>+Resultat!F14</f>
        <v>-2.5</v>
      </c>
    </row>
    <row r="15" spans="1:6" x14ac:dyDescent="0.25">
      <c r="A15" s="47" t="s">
        <v>72</v>
      </c>
      <c r="B15" s="22">
        <f>+Resultat!B15</f>
        <v>251.6</v>
      </c>
      <c r="C15" s="22">
        <f>+Resultat!C15</f>
        <v>307.89999999999998</v>
      </c>
      <c r="D15" s="22">
        <f>+Resultat!D15</f>
        <v>132.21199999999988</v>
      </c>
      <c r="E15" s="22">
        <f>+Resultat!E15</f>
        <v>114.45499999999998</v>
      </c>
      <c r="F15" s="22">
        <f>+Resultat!F15</f>
        <v>78.79999999999994</v>
      </c>
    </row>
    <row r="16" spans="1:6" x14ac:dyDescent="0.25">
      <c r="A16" s="45"/>
      <c r="B16" s="23"/>
      <c r="C16" s="23"/>
      <c r="D16" s="23"/>
      <c r="E16" s="23"/>
      <c r="F16" s="23"/>
    </row>
    <row r="17" spans="1:6" x14ac:dyDescent="0.25">
      <c r="A17" s="46" t="s">
        <v>73</v>
      </c>
      <c r="B17" s="21">
        <f>+Resultat!B17</f>
        <v>-58.1</v>
      </c>
      <c r="C17" s="21">
        <f>+Resultat!C17</f>
        <v>-70.7</v>
      </c>
      <c r="D17" s="21">
        <f>+Resultat!D17</f>
        <v>-45.564</v>
      </c>
      <c r="E17" s="21">
        <f>+Resultat!E17</f>
        <v>-27.44</v>
      </c>
      <c r="F17" s="21">
        <f>+Resultat!F17</f>
        <v>-16.600000000000001</v>
      </c>
    </row>
    <row r="18" spans="1:6" x14ac:dyDescent="0.25">
      <c r="A18" s="47" t="s">
        <v>74</v>
      </c>
      <c r="B18" s="22">
        <f>+Resultat!B18</f>
        <v>193.4</v>
      </c>
      <c r="C18" s="22">
        <f>+Resultat!C18</f>
        <v>237.3</v>
      </c>
      <c r="D18" s="22">
        <f>+Resultat!D18</f>
        <v>86.647999999999882</v>
      </c>
      <c r="E18" s="22">
        <f>+Resultat!E18</f>
        <v>87.014999999999986</v>
      </c>
      <c r="F18" s="22">
        <f>+Resultat!F18</f>
        <v>62.199999999999939</v>
      </c>
    </row>
    <row r="19" spans="1:6" x14ac:dyDescent="0.25">
      <c r="A19" s="45"/>
      <c r="B19" s="23"/>
      <c r="C19" s="23"/>
      <c r="D19" s="23"/>
      <c r="E19" s="23"/>
      <c r="F19" s="23"/>
    </row>
    <row r="20" spans="1:6" x14ac:dyDescent="0.25">
      <c r="A20" s="45" t="s">
        <v>75</v>
      </c>
      <c r="B20" s="23"/>
      <c r="C20" s="21"/>
      <c r="D20" s="21"/>
      <c r="E20" s="21"/>
      <c r="F20" s="21"/>
    </row>
    <row r="21" spans="1:6" x14ac:dyDescent="0.25">
      <c r="A21" s="58" t="s">
        <v>81</v>
      </c>
      <c r="B21" s="57"/>
      <c r="C21" s="21"/>
      <c r="D21" s="21"/>
      <c r="E21" s="21"/>
      <c r="F21" s="21"/>
    </row>
    <row r="22" spans="1:6" x14ac:dyDescent="0.25">
      <c r="A22" s="25" t="s">
        <v>83</v>
      </c>
      <c r="B22" s="30">
        <f>+Resultat!B22</f>
        <v>68.8</v>
      </c>
      <c r="C22" s="21">
        <f>+Resultat!C22</f>
        <v>-6.7</v>
      </c>
      <c r="D22" s="21">
        <f>+Resultat!D22</f>
        <v>-2.8690000000000002</v>
      </c>
      <c r="E22" s="21">
        <f>+Resultat!E22</f>
        <v>-27.2</v>
      </c>
      <c r="F22" s="21">
        <f>+Resultat!F22</f>
        <v>-3.1</v>
      </c>
    </row>
    <row r="23" spans="1:6" x14ac:dyDescent="0.25">
      <c r="A23" s="46" t="s">
        <v>84</v>
      </c>
      <c r="B23" s="21">
        <f>+Resultat!B23</f>
        <v>-14.2</v>
      </c>
      <c r="C23" s="21">
        <f>+Resultat!C23</f>
        <v>1.4</v>
      </c>
      <c r="D23" s="21">
        <f>+Resultat!D23</f>
        <v>0.56299999999999994</v>
      </c>
      <c r="E23" s="21">
        <f>+Resultat!E23</f>
        <v>5.4</v>
      </c>
      <c r="F23" s="21">
        <f>+Resultat!F23</f>
        <v>0.5</v>
      </c>
    </row>
    <row r="24" spans="1:6" x14ac:dyDescent="0.25">
      <c r="A24" s="58" t="s">
        <v>82</v>
      </c>
      <c r="B24" s="57"/>
      <c r="C24" s="21" t="str">
        <f>+Resultat!C24</f>
        <v/>
      </c>
      <c r="D24" s="21">
        <f>+Resultat!D24</f>
        <v>0</v>
      </c>
      <c r="E24" s="21">
        <f>+Resultat!E24</f>
        <v>0</v>
      </c>
      <c r="F24" s="21">
        <f>+Resultat!F24</f>
        <v>0</v>
      </c>
    </row>
    <row r="25" spans="1:6" x14ac:dyDescent="0.25">
      <c r="A25" s="46" t="s">
        <v>76</v>
      </c>
      <c r="B25" s="21">
        <f>+Resultat!B25</f>
        <v>54.9</v>
      </c>
      <c r="C25" s="21">
        <f>+Resultat!C25</f>
        <v>17.8</v>
      </c>
      <c r="D25" s="21">
        <f>+Resultat!D25</f>
        <v>-18.692</v>
      </c>
      <c r="E25" s="21">
        <f>+Resultat!E25</f>
        <v>-6.7</v>
      </c>
      <c r="F25" s="21">
        <f>+Resultat!F25</f>
        <v>5.4</v>
      </c>
    </row>
    <row r="26" spans="1:6" x14ac:dyDescent="0.25">
      <c r="A26" s="46" t="s">
        <v>77</v>
      </c>
      <c r="B26" s="21">
        <f>+Resultat!B26</f>
        <v>-5.3</v>
      </c>
      <c r="C26" s="21">
        <f>+Resultat!C26</f>
        <v>1.9</v>
      </c>
      <c r="D26" s="21">
        <f>+Resultat!D26</f>
        <v>2.2999999999999998</v>
      </c>
      <c r="E26" s="21">
        <f>+Resultat!E26</f>
        <v>1.3</v>
      </c>
      <c r="F26" s="21">
        <f>+Resultat!F26</f>
        <v>-3.8</v>
      </c>
    </row>
    <row r="27" spans="1:6" x14ac:dyDescent="0.25">
      <c r="A27" s="46" t="s">
        <v>84</v>
      </c>
      <c r="B27" s="21">
        <f>+Resultat!B27</f>
        <v>1.1000000000000001</v>
      </c>
      <c r="C27" s="21">
        <f>+Resultat!C27</f>
        <v>-0.4</v>
      </c>
      <c r="D27" s="21">
        <f>+Resultat!D27</f>
        <v>-0.51900000000000002</v>
      </c>
      <c r="E27" s="21">
        <f>+Resultat!E27</f>
        <v>-0.26</v>
      </c>
      <c r="F27" s="21">
        <f>+Resultat!F27</f>
        <v>0.8</v>
      </c>
    </row>
    <row r="28" spans="1:6" x14ac:dyDescent="0.25">
      <c r="A28" s="47" t="s">
        <v>78</v>
      </c>
      <c r="B28" s="22">
        <f>+Resultat!B28</f>
        <v>298.7</v>
      </c>
      <c r="C28" s="22">
        <f>+Resultat!C28</f>
        <v>251.3</v>
      </c>
      <c r="D28" s="22">
        <f>+Resultat!D28</f>
        <v>67.430999999999884</v>
      </c>
      <c r="E28" s="22">
        <f>+Resultat!E28</f>
        <v>59.554999999999986</v>
      </c>
      <c r="F28" s="22">
        <f>+Resultat!F28</f>
        <v>61.999999999999943</v>
      </c>
    </row>
    <row r="29" spans="1:6" x14ac:dyDescent="0.25">
      <c r="A29" s="45"/>
      <c r="B29" s="23"/>
      <c r="C29" s="23"/>
      <c r="D29" s="23"/>
      <c r="E29" s="23"/>
      <c r="F29" s="23"/>
    </row>
    <row r="30" spans="1:6" x14ac:dyDescent="0.25">
      <c r="A30" s="45" t="s">
        <v>79</v>
      </c>
      <c r="B30" s="23"/>
      <c r="C30" s="21"/>
      <c r="D30" s="21"/>
      <c r="E30" s="21"/>
      <c r="F30" s="21"/>
    </row>
    <row r="31" spans="1:6" x14ac:dyDescent="0.25">
      <c r="A31" s="46" t="s">
        <v>80</v>
      </c>
      <c r="B31" s="24">
        <f>+Resultat!B31</f>
        <v>4.57</v>
      </c>
      <c r="C31" s="24">
        <f>+Resultat!C31</f>
        <v>16.862725492440308</v>
      </c>
      <c r="D31" s="24">
        <f>+Resultat!D31</f>
        <v>6.2361858426980685</v>
      </c>
      <c r="E31" s="24">
        <f>+Resultat!E31</f>
        <v>6.332843442602317</v>
      </c>
      <c r="F31" s="24">
        <f>+Resultat!F31</f>
        <v>4.6241051386750573</v>
      </c>
    </row>
    <row r="32" spans="1:6" x14ac:dyDescent="0.25">
      <c r="A32" s="46" t="s">
        <v>239</v>
      </c>
      <c r="B32" s="67">
        <f>+Resultat!B32</f>
        <v>42310.430999999997</v>
      </c>
      <c r="C32" s="67">
        <f>+Resultat!C32</f>
        <v>14070.309043835601</v>
      </c>
      <c r="D32" s="67">
        <f>+Resultat!D32</f>
        <v>13887.293</v>
      </c>
      <c r="E32" s="67">
        <f>+Resultat!E32</f>
        <v>13741.9144794521</v>
      </c>
      <c r="F32" s="67">
        <f>+Resultat!F32</f>
        <v>13445.1</v>
      </c>
    </row>
    <row r="33" spans="2:2" x14ac:dyDescent="0.25">
      <c r="B33" s="3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34"/>
  <sheetViews>
    <sheetView workbookViewId="0">
      <selection activeCell="A38" sqref="A38"/>
    </sheetView>
  </sheetViews>
  <sheetFormatPr defaultColWidth="9.140625" defaultRowHeight="15" x14ac:dyDescent="0.25"/>
  <cols>
    <col min="1" max="1" width="57.7109375" style="2" bestFit="1" customWidth="1"/>
    <col min="2" max="3" width="11.42578125" style="19" customWidth="1"/>
    <col min="4" max="6" width="11.42578125" style="2" customWidth="1"/>
    <col min="7" max="20" width="11.42578125" style="19" customWidth="1"/>
    <col min="21" max="24" width="9.140625" style="19"/>
    <col min="25" max="16384" width="9.140625" style="2"/>
  </cols>
  <sheetData>
    <row r="1" spans="1:26" ht="23.25" x14ac:dyDescent="0.35">
      <c r="A1" s="51" t="s">
        <v>61</v>
      </c>
      <c r="B1" s="51"/>
      <c r="C1" s="51"/>
      <c r="D1" s="51"/>
      <c r="E1" s="51"/>
      <c r="F1" s="51"/>
    </row>
    <row r="2" spans="1:26" s="15" customFormat="1" ht="30" x14ac:dyDescent="0.25">
      <c r="A2" s="62" t="s">
        <v>0</v>
      </c>
      <c r="B2" s="20" t="s">
        <v>217</v>
      </c>
      <c r="C2" s="20" t="s">
        <v>207</v>
      </c>
      <c r="D2" s="20" t="s">
        <v>203</v>
      </c>
      <c r="E2" s="26" t="s">
        <v>200</v>
      </c>
      <c r="F2" s="20" t="s">
        <v>195</v>
      </c>
      <c r="G2" s="20" t="s">
        <v>194</v>
      </c>
      <c r="H2" s="20" t="s">
        <v>189</v>
      </c>
      <c r="I2" s="20" t="s">
        <v>182</v>
      </c>
      <c r="J2" s="20" t="s">
        <v>176</v>
      </c>
      <c r="K2" s="20" t="s">
        <v>171</v>
      </c>
      <c r="L2" s="20" t="s">
        <v>166</v>
      </c>
      <c r="M2" s="20" t="s">
        <v>165</v>
      </c>
      <c r="N2" s="20" t="s">
        <v>159</v>
      </c>
      <c r="O2" s="20" t="s">
        <v>155</v>
      </c>
      <c r="P2" s="20" t="s">
        <v>128</v>
      </c>
      <c r="Q2" s="20" t="s">
        <v>138</v>
      </c>
      <c r="R2" s="20" t="s">
        <v>135</v>
      </c>
      <c r="S2" s="20" t="s">
        <v>132</v>
      </c>
      <c r="T2" s="20" t="s">
        <v>129</v>
      </c>
      <c r="U2" s="20" t="s">
        <v>139</v>
      </c>
      <c r="V2" s="20" t="s">
        <v>136</v>
      </c>
      <c r="W2" s="20" t="s">
        <v>133</v>
      </c>
      <c r="X2" s="20" t="s">
        <v>130</v>
      </c>
    </row>
    <row r="3" spans="1:26" x14ac:dyDescent="0.25">
      <c r="A3" s="46" t="s">
        <v>2</v>
      </c>
      <c r="B3" s="21">
        <v>449.2</v>
      </c>
      <c r="C3" s="21">
        <v>506.6</v>
      </c>
      <c r="D3" s="21">
        <v>533.20000000000005</v>
      </c>
      <c r="E3" s="21">
        <v>459.9</v>
      </c>
      <c r="F3" s="21">
        <v>422.7</v>
      </c>
      <c r="G3" s="21">
        <v>546.4</v>
      </c>
      <c r="H3" s="21">
        <v>496.6</v>
      </c>
      <c r="I3" s="21">
        <v>489.5</v>
      </c>
      <c r="J3" s="21">
        <v>415.6</v>
      </c>
      <c r="K3" s="21">
        <v>491.7</v>
      </c>
      <c r="L3" s="21">
        <v>428.05700000000002</v>
      </c>
      <c r="M3" s="21">
        <v>396.59100000000001</v>
      </c>
      <c r="N3" s="21">
        <v>355.44</v>
      </c>
      <c r="O3" s="21">
        <v>364.9</v>
      </c>
      <c r="P3" s="21">
        <v>419.9</v>
      </c>
      <c r="Q3" s="21">
        <v>344.1</v>
      </c>
      <c r="R3" s="21">
        <v>321.89999999999998</v>
      </c>
      <c r="S3" s="21">
        <v>348.2</v>
      </c>
      <c r="T3" s="21">
        <v>299.26</v>
      </c>
      <c r="U3" s="21">
        <v>279.10000000000002</v>
      </c>
      <c r="V3" s="21">
        <v>265.39999999999998</v>
      </c>
      <c r="W3" s="21">
        <v>313.60000000000002</v>
      </c>
      <c r="X3" s="21">
        <v>280.05</v>
      </c>
    </row>
    <row r="4" spans="1:26" x14ac:dyDescent="0.25">
      <c r="A4" s="46" t="s">
        <v>3</v>
      </c>
      <c r="B4" s="21">
        <v>-290</v>
      </c>
      <c r="C4" s="21">
        <v>-315.60000000000002</v>
      </c>
      <c r="D4" s="21">
        <v>-332.5</v>
      </c>
      <c r="E4" s="21">
        <v>-289.8</v>
      </c>
      <c r="F4" s="21">
        <v>-275.7</v>
      </c>
      <c r="G4" s="21">
        <v>-345.1</v>
      </c>
      <c r="H4" s="21">
        <v>-304.2</v>
      </c>
      <c r="I4" s="21">
        <v>-307.39999999999998</v>
      </c>
      <c r="J4" s="21">
        <v>-262</v>
      </c>
      <c r="K4" s="21">
        <v>-296.2</v>
      </c>
      <c r="L4" s="21">
        <v>-255.773</v>
      </c>
      <c r="M4" s="21">
        <v>-248.607</v>
      </c>
      <c r="N4" s="21">
        <v>-229.06</v>
      </c>
      <c r="O4" s="21">
        <v>-242.8</v>
      </c>
      <c r="P4" s="21">
        <v>-263.7</v>
      </c>
      <c r="Q4" s="21">
        <v>-242</v>
      </c>
      <c r="R4" s="21">
        <v>-215.3</v>
      </c>
      <c r="S4" s="21">
        <v>-225</v>
      </c>
      <c r="T4" s="21">
        <v>-183.24</v>
      </c>
      <c r="U4" s="21">
        <v>-185.9</v>
      </c>
      <c r="V4" s="21">
        <v>-178</v>
      </c>
      <c r="W4" s="21">
        <v>-210.3</v>
      </c>
      <c r="X4" s="21">
        <v>-185.666</v>
      </c>
    </row>
    <row r="5" spans="1:26" s="15" customFormat="1" x14ac:dyDescent="0.25">
      <c r="A5" s="47" t="s">
        <v>4</v>
      </c>
      <c r="B5" s="22">
        <v>159.19999999999999</v>
      </c>
      <c r="C5" s="22">
        <v>190.9</v>
      </c>
      <c r="D5" s="22">
        <v>200.7</v>
      </c>
      <c r="E5" s="22">
        <v>170.1</v>
      </c>
      <c r="F5" s="22">
        <v>147</v>
      </c>
      <c r="G5" s="22">
        <v>201.3</v>
      </c>
      <c r="H5" s="22">
        <v>192.4</v>
      </c>
      <c r="I5" s="22">
        <v>182.1</v>
      </c>
      <c r="J5" s="22">
        <f t="shared" ref="J5:O5" si="0">SUM(J3:J4)</f>
        <v>153.60000000000002</v>
      </c>
      <c r="K5" s="22">
        <f t="shared" si="0"/>
        <v>195.5</v>
      </c>
      <c r="L5" s="22">
        <f t="shared" si="0"/>
        <v>172.28400000000002</v>
      </c>
      <c r="M5" s="22">
        <f t="shared" si="0"/>
        <v>147.98400000000001</v>
      </c>
      <c r="N5" s="22">
        <f t="shared" si="0"/>
        <v>126.38</v>
      </c>
      <c r="O5" s="22">
        <f t="shared" si="0"/>
        <v>122.09999999999997</v>
      </c>
      <c r="P5" s="22">
        <f t="shared" ref="P5" si="1">SUM(P3:P4)</f>
        <v>156.19999999999999</v>
      </c>
      <c r="Q5" s="22">
        <f t="shared" ref="Q5:V5" si="2">SUM(Q3:Q4)</f>
        <v>102.10000000000002</v>
      </c>
      <c r="R5" s="22">
        <f t="shared" si="2"/>
        <v>106.59999999999997</v>
      </c>
      <c r="S5" s="22">
        <f t="shared" si="2"/>
        <v>123.19999999999999</v>
      </c>
      <c r="T5" s="22">
        <f t="shared" si="2"/>
        <v>116.01999999999998</v>
      </c>
      <c r="U5" s="22">
        <f t="shared" si="2"/>
        <v>93.200000000000017</v>
      </c>
      <c r="V5" s="22">
        <f t="shared" si="2"/>
        <v>87.399999999999977</v>
      </c>
      <c r="W5" s="22">
        <f t="shared" ref="W5:X5" si="3">SUM(W3:W4)</f>
        <v>103.30000000000001</v>
      </c>
      <c r="X5" s="22">
        <f t="shared" si="3"/>
        <v>94.384000000000015</v>
      </c>
    </row>
    <row r="6" spans="1:26" s="15" customFormat="1" x14ac:dyDescent="0.25">
      <c r="A6" s="45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r="7" spans="1:26" x14ac:dyDescent="0.25">
      <c r="A7" s="46" t="s">
        <v>221</v>
      </c>
      <c r="B7" s="21">
        <v>-89.1</v>
      </c>
      <c r="C7" s="21">
        <v>-92</v>
      </c>
      <c r="D7" s="21">
        <v>-90.2</v>
      </c>
      <c r="E7" s="21">
        <v>-89.1</v>
      </c>
      <c r="F7" s="21">
        <v>-72.2</v>
      </c>
      <c r="G7" s="21">
        <v>-81.7</v>
      </c>
      <c r="H7" s="21">
        <v>-74.400000000000006</v>
      </c>
      <c r="I7" s="21">
        <v>-72.7</v>
      </c>
      <c r="J7" s="21">
        <v>-57.6</v>
      </c>
      <c r="K7" s="21">
        <v>-68.5</v>
      </c>
      <c r="L7" s="21">
        <v>-66.099999999999994</v>
      </c>
      <c r="M7" s="21">
        <v>-60.6</v>
      </c>
      <c r="N7" s="21">
        <v>-56.9</v>
      </c>
      <c r="O7" s="21">
        <v>-61.7</v>
      </c>
      <c r="P7" s="21">
        <v>-71.099999999999994</v>
      </c>
      <c r="Q7" s="21">
        <v>-72.400000000000006</v>
      </c>
      <c r="R7" s="21">
        <v>-51.9</v>
      </c>
      <c r="S7" s="21">
        <v>-62.6</v>
      </c>
      <c r="T7" s="21">
        <v>-57.3</v>
      </c>
      <c r="U7" s="21">
        <v>-60.8</v>
      </c>
      <c r="V7" s="21">
        <v>-50</v>
      </c>
      <c r="W7" s="21">
        <v>-61.6</v>
      </c>
      <c r="X7" s="21">
        <v>-57.9</v>
      </c>
    </row>
    <row r="8" spans="1:26" x14ac:dyDescent="0.25">
      <c r="A8" s="46" t="s">
        <v>222</v>
      </c>
      <c r="B8" s="21">
        <v>-29.6</v>
      </c>
      <c r="C8" s="21">
        <v>-34.1</v>
      </c>
      <c r="D8" s="21">
        <v>-33.9</v>
      </c>
      <c r="E8" s="21">
        <v>-38.099999999999994</v>
      </c>
      <c r="F8" s="21">
        <v>-26.599999999999998</v>
      </c>
      <c r="G8" s="21">
        <v>-28.400000000000002</v>
      </c>
      <c r="H8" s="21">
        <v>-26.3</v>
      </c>
      <c r="I8" s="21">
        <v>-29.6</v>
      </c>
      <c r="J8" s="21">
        <v>-20.9</v>
      </c>
      <c r="K8" s="21">
        <v>-24.299999999999997</v>
      </c>
      <c r="L8" s="21">
        <v>-27.6</v>
      </c>
      <c r="M8" s="21">
        <v>-26.299999999999997</v>
      </c>
      <c r="N8" s="21">
        <v>-23.2</v>
      </c>
      <c r="O8" s="21">
        <v>-24.4</v>
      </c>
      <c r="P8" s="21">
        <v>-24</v>
      </c>
      <c r="Q8" s="21">
        <v>-15.899999999999999</v>
      </c>
      <c r="R8" s="21">
        <v>-21.200000000000003</v>
      </c>
      <c r="S8" s="21">
        <v>-27.9</v>
      </c>
      <c r="T8" s="21">
        <v>-19.899999999999999</v>
      </c>
      <c r="U8" s="21">
        <v>-19.399999999999999</v>
      </c>
      <c r="V8" s="21">
        <v>-14.299999999999999</v>
      </c>
      <c r="W8" s="21">
        <v>-22.6</v>
      </c>
      <c r="X8" s="21">
        <v>-21.1</v>
      </c>
    </row>
    <row r="9" spans="1:26" x14ac:dyDescent="0.25">
      <c r="A9" s="66" t="s">
        <v>5</v>
      </c>
      <c r="B9" s="42">
        <v>12.8</v>
      </c>
      <c r="C9" s="42">
        <v>-0.3</v>
      </c>
      <c r="D9" s="42">
        <v>1.9</v>
      </c>
      <c r="E9" s="42">
        <v>3.6</v>
      </c>
      <c r="F9" s="42">
        <v>1.4</v>
      </c>
      <c r="G9" s="42">
        <v>-0.4</v>
      </c>
      <c r="H9" s="42">
        <v>2.6</v>
      </c>
      <c r="I9" s="42">
        <v>2.4</v>
      </c>
      <c r="J9" s="42">
        <v>-4.24</v>
      </c>
      <c r="K9" s="42">
        <v>2.4</v>
      </c>
      <c r="L9" s="42">
        <v>2.2269999999999999</v>
      </c>
      <c r="M9" s="42">
        <v>2.1</v>
      </c>
      <c r="N9" s="42">
        <v>2.2999999999999998</v>
      </c>
      <c r="O9" s="42">
        <f>1.7+0.04</f>
        <v>1.74</v>
      </c>
      <c r="P9" s="42">
        <v>-2.06</v>
      </c>
      <c r="Q9" s="42">
        <v>3.06</v>
      </c>
      <c r="R9" s="42">
        <v>0.66</v>
      </c>
      <c r="S9" s="42">
        <f>1.3-0.04</f>
        <v>1.26</v>
      </c>
      <c r="T9" s="42">
        <v>0.7</v>
      </c>
      <c r="U9" s="42">
        <v>2.8</v>
      </c>
      <c r="V9" s="42">
        <v>3.7</v>
      </c>
      <c r="W9" s="42">
        <f>2.8+0.04</f>
        <v>2.84</v>
      </c>
      <c r="X9" s="42">
        <v>1.41</v>
      </c>
    </row>
    <row r="10" spans="1:26" s="15" customFormat="1" x14ac:dyDescent="0.25">
      <c r="A10" s="45" t="s">
        <v>168</v>
      </c>
      <c r="B10" s="23">
        <v>53.3</v>
      </c>
      <c r="C10" s="23">
        <v>64.5</v>
      </c>
      <c r="D10" s="23">
        <v>78.5</v>
      </c>
      <c r="E10" s="23">
        <v>46.6</v>
      </c>
      <c r="F10" s="23">
        <v>49.6</v>
      </c>
      <c r="G10" s="23">
        <v>90.8</v>
      </c>
      <c r="H10" s="23">
        <v>94.3</v>
      </c>
      <c r="I10" s="23">
        <v>82.2</v>
      </c>
      <c r="J10" s="23">
        <v>70.820000000000022</v>
      </c>
      <c r="K10" s="23">
        <v>105.10000000000001</v>
      </c>
      <c r="L10" s="23">
        <v>80.807000000000031</v>
      </c>
      <c r="M10" s="23">
        <v>63.221000000000011</v>
      </c>
      <c r="N10" s="23">
        <v>48.493999999999986</v>
      </c>
      <c r="O10" s="23">
        <v>37.733999999999973</v>
      </c>
      <c r="P10" s="23">
        <v>59.033999999999992</v>
      </c>
      <c r="Q10" s="23">
        <v>16.87400000000002</v>
      </c>
      <c r="R10" s="23">
        <v>34.173999999999964</v>
      </c>
      <c r="S10" s="23">
        <v>33.955999999999968</v>
      </c>
      <c r="T10" s="23">
        <v>39.519999999999982</v>
      </c>
      <c r="U10" s="23">
        <v>15.800000000000029</v>
      </c>
      <c r="V10" s="23">
        <v>26.699999999999971</v>
      </c>
      <c r="W10" s="23">
        <v>21.980000000000015</v>
      </c>
      <c r="X10" s="23">
        <v>16.814000000000011</v>
      </c>
    </row>
    <row r="11" spans="1:26" x14ac:dyDescent="0.25">
      <c r="A11" s="46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spans="1:26" x14ac:dyDescent="0.25">
      <c r="A12" s="46" t="s">
        <v>169</v>
      </c>
      <c r="B12" s="21">
        <v>-6.7</v>
      </c>
      <c r="C12" s="21">
        <v>-6.5</v>
      </c>
      <c r="D12" s="21">
        <v>-6.3</v>
      </c>
      <c r="E12" s="21">
        <v>-6.2</v>
      </c>
      <c r="F12" s="21">
        <v>-5.9</v>
      </c>
      <c r="G12" s="21">
        <v>-5.9</v>
      </c>
      <c r="H12" s="21">
        <v>-5.9</v>
      </c>
      <c r="I12" s="21">
        <v>-5.7</v>
      </c>
      <c r="J12" s="21">
        <v>-5.66</v>
      </c>
      <c r="K12" s="21">
        <v>-5.6</v>
      </c>
      <c r="L12" s="21">
        <v>-3.665</v>
      </c>
      <c r="M12" s="21">
        <v>-2.69</v>
      </c>
      <c r="N12" s="21">
        <v>-2.754</v>
      </c>
      <c r="O12" s="21">
        <v>-2.754</v>
      </c>
      <c r="P12" s="21">
        <v>-2.754</v>
      </c>
      <c r="Q12" s="21">
        <v>-2.75</v>
      </c>
      <c r="R12" s="21">
        <v>-2.754</v>
      </c>
      <c r="S12" s="21">
        <v>-1.8360000000000001</v>
      </c>
      <c r="T12" s="49">
        <v>0</v>
      </c>
      <c r="U12" s="49">
        <v>0</v>
      </c>
      <c r="V12" s="49">
        <v>0</v>
      </c>
      <c r="W12" s="49">
        <v>0</v>
      </c>
      <c r="X12" s="49">
        <v>0</v>
      </c>
      <c r="Y12" s="49"/>
      <c r="Z12" s="49"/>
    </row>
    <row r="13" spans="1:26" s="15" customFormat="1" x14ac:dyDescent="0.25">
      <c r="A13" s="47" t="s">
        <v>6</v>
      </c>
      <c r="B13" s="22">
        <v>46.6</v>
      </c>
      <c r="C13" s="22">
        <v>58.1</v>
      </c>
      <c r="D13" s="22">
        <v>72.2</v>
      </c>
      <c r="E13" s="22">
        <v>40.4</v>
      </c>
      <c r="F13" s="22">
        <v>43.7</v>
      </c>
      <c r="G13" s="22">
        <v>84.9</v>
      </c>
      <c r="H13" s="22">
        <v>88.3</v>
      </c>
      <c r="I13" s="22">
        <v>76.5</v>
      </c>
      <c r="J13" s="22">
        <f>J10+J12</f>
        <v>65.160000000000025</v>
      </c>
      <c r="K13" s="22">
        <f>K10+K12</f>
        <v>99.500000000000014</v>
      </c>
      <c r="L13" s="22">
        <f>L10+L12</f>
        <v>77.142000000000024</v>
      </c>
      <c r="M13" s="22">
        <f t="shared" ref="M13:X13" si="4">M10+M12</f>
        <v>60.531000000000013</v>
      </c>
      <c r="N13" s="22">
        <f t="shared" si="4"/>
        <v>45.739999999999988</v>
      </c>
      <c r="O13" s="22">
        <f t="shared" si="4"/>
        <v>34.979999999999976</v>
      </c>
      <c r="P13" s="22">
        <f t="shared" si="4"/>
        <v>56.279999999999994</v>
      </c>
      <c r="Q13" s="22">
        <f t="shared" si="4"/>
        <v>14.12400000000002</v>
      </c>
      <c r="R13" s="22">
        <f t="shared" si="4"/>
        <v>31.419999999999963</v>
      </c>
      <c r="S13" s="22">
        <f t="shared" si="4"/>
        <v>32.119999999999969</v>
      </c>
      <c r="T13" s="22">
        <f t="shared" si="4"/>
        <v>39.519999999999982</v>
      </c>
      <c r="U13" s="22">
        <f t="shared" si="4"/>
        <v>15.800000000000029</v>
      </c>
      <c r="V13" s="22">
        <f t="shared" si="4"/>
        <v>26.699999999999971</v>
      </c>
      <c r="W13" s="22">
        <f t="shared" si="4"/>
        <v>21.980000000000015</v>
      </c>
      <c r="X13" s="22">
        <f t="shared" si="4"/>
        <v>16.814000000000011</v>
      </c>
    </row>
    <row r="14" spans="1:26" x14ac:dyDescent="0.25">
      <c r="A14" s="66" t="s">
        <v>7</v>
      </c>
      <c r="B14" s="42">
        <v>0</v>
      </c>
      <c r="C14" s="42">
        <v>-7.8</v>
      </c>
      <c r="D14" s="42">
        <v>-3.8</v>
      </c>
      <c r="E14" s="42">
        <v>5.2</v>
      </c>
      <c r="F14" s="42">
        <v>-5</v>
      </c>
      <c r="G14" s="42">
        <v>-3.7</v>
      </c>
      <c r="H14" s="42">
        <v>-2.2999999999999998</v>
      </c>
      <c r="I14" s="42">
        <v>-3.3</v>
      </c>
      <c r="J14" s="42">
        <v>-2.2999999999999998</v>
      </c>
      <c r="K14" s="42">
        <f>-0.2-0.04</f>
        <v>-0.24000000000000002</v>
      </c>
      <c r="L14" s="42">
        <v>-4.66</v>
      </c>
      <c r="M14" s="42">
        <v>-35.5</v>
      </c>
      <c r="N14" s="42">
        <v>-1.7</v>
      </c>
      <c r="O14" s="42">
        <f>-25.4+0.04</f>
        <v>-25.36</v>
      </c>
      <c r="P14" s="42">
        <v>-2.8</v>
      </c>
      <c r="Q14" s="42">
        <v>-0.9</v>
      </c>
      <c r="R14" s="42">
        <v>-0.4</v>
      </c>
      <c r="S14" s="42">
        <v>-0.9</v>
      </c>
      <c r="T14" s="42">
        <v>-0.4</v>
      </c>
      <c r="U14" s="42">
        <v>-1.2</v>
      </c>
      <c r="V14" s="42">
        <v>-1.56</v>
      </c>
      <c r="W14" s="42">
        <v>-0.14000000000000001</v>
      </c>
      <c r="X14" s="42">
        <v>0.4</v>
      </c>
    </row>
    <row r="15" spans="1:26" s="15" customFormat="1" x14ac:dyDescent="0.25">
      <c r="A15" s="45" t="s">
        <v>8</v>
      </c>
      <c r="B15" s="23">
        <v>46.6</v>
      </c>
      <c r="C15" s="23">
        <v>50.3</v>
      </c>
      <c r="D15" s="23">
        <v>68.400000000000006</v>
      </c>
      <c r="E15" s="23">
        <v>45.6</v>
      </c>
      <c r="F15" s="23">
        <v>38.700000000000003</v>
      </c>
      <c r="G15" s="23">
        <v>81.2</v>
      </c>
      <c r="H15" s="23">
        <v>86.1</v>
      </c>
      <c r="I15" s="23">
        <v>73.2</v>
      </c>
      <c r="J15" s="23">
        <f t="shared" ref="J15:K15" si="5">SUM(J13:J14)</f>
        <v>62.860000000000028</v>
      </c>
      <c r="K15" s="23">
        <f t="shared" si="5"/>
        <v>99.260000000000019</v>
      </c>
      <c r="L15" s="23">
        <f t="shared" ref="L15:M15" si="6">SUM(L13:L14)</f>
        <v>72.482000000000028</v>
      </c>
      <c r="M15" s="23">
        <f t="shared" si="6"/>
        <v>25.031000000000013</v>
      </c>
      <c r="N15" s="23">
        <f t="shared" ref="N15" si="7">SUM(N13:N14)</f>
        <v>44.039999999999985</v>
      </c>
      <c r="O15" s="23">
        <f t="shared" ref="O15" si="8">SUM(O13:O14)</f>
        <v>9.6199999999999761</v>
      </c>
      <c r="P15" s="23">
        <f t="shared" ref="P15:X15" si="9">SUM(P13:P14)</f>
        <v>53.48</v>
      </c>
      <c r="Q15" s="23">
        <f t="shared" si="9"/>
        <v>13.22400000000002</v>
      </c>
      <c r="R15" s="23">
        <f t="shared" si="9"/>
        <v>31.019999999999964</v>
      </c>
      <c r="S15" s="23">
        <f t="shared" si="9"/>
        <v>31.21999999999997</v>
      </c>
      <c r="T15" s="23">
        <f t="shared" si="9"/>
        <v>39.119999999999983</v>
      </c>
      <c r="U15" s="23">
        <f t="shared" si="9"/>
        <v>14.60000000000003</v>
      </c>
      <c r="V15" s="23">
        <f t="shared" si="9"/>
        <v>25.139999999999972</v>
      </c>
      <c r="W15" s="23">
        <f t="shared" si="9"/>
        <v>21.840000000000014</v>
      </c>
      <c r="X15" s="23">
        <f t="shared" si="9"/>
        <v>17.214000000000009</v>
      </c>
    </row>
    <row r="16" spans="1:26" x14ac:dyDescent="0.25">
      <c r="A16" s="46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</row>
    <row r="17" spans="1:25" x14ac:dyDescent="0.25">
      <c r="A17" s="46" t="s">
        <v>223</v>
      </c>
      <c r="B17" s="21">
        <v>-10.5</v>
      </c>
      <c r="C17" s="21">
        <v>-11.1</v>
      </c>
      <c r="D17" s="21">
        <v>-15.4</v>
      </c>
      <c r="E17" s="21">
        <v>-8.9</v>
      </c>
      <c r="F17" s="21">
        <v>-9.3000000000000007</v>
      </c>
      <c r="G17" s="21">
        <v>-19.7</v>
      </c>
      <c r="H17" s="21">
        <v>-20.2</v>
      </c>
      <c r="I17" s="21">
        <v>-17.399999999999999</v>
      </c>
      <c r="J17" s="21">
        <v>-14.3</v>
      </c>
      <c r="K17" s="21">
        <f>-22-0.04</f>
        <v>-22.04</v>
      </c>
      <c r="L17" s="21">
        <v>-16.962</v>
      </c>
      <c r="M17" s="21">
        <v>-15.429</v>
      </c>
      <c r="N17" s="21">
        <v>-10</v>
      </c>
      <c r="O17" s="21">
        <f>-8.3+0.04</f>
        <v>-8.2600000000000016</v>
      </c>
      <c r="P17" s="21">
        <v>-11.9</v>
      </c>
      <c r="Q17" s="21">
        <v>-3.8</v>
      </c>
      <c r="R17" s="21">
        <v>-6.5</v>
      </c>
      <c r="S17" s="21">
        <v>-8.8000000000000007</v>
      </c>
      <c r="T17" s="21">
        <v>-8.4</v>
      </c>
      <c r="U17" s="21">
        <v>-2.7</v>
      </c>
      <c r="V17" s="21">
        <v>-5.0599999999999996</v>
      </c>
      <c r="W17" s="21">
        <v>-4.8600000000000003</v>
      </c>
      <c r="X17" s="21">
        <v>-4</v>
      </c>
    </row>
    <row r="18" spans="1:25" s="15" customFormat="1" x14ac:dyDescent="0.25">
      <c r="A18" s="47" t="s">
        <v>9</v>
      </c>
      <c r="B18" s="22">
        <v>36.1</v>
      </c>
      <c r="C18" s="22">
        <v>39.200000000000003</v>
      </c>
      <c r="D18" s="22">
        <v>52.9</v>
      </c>
      <c r="E18" s="22">
        <v>36.700000000000003</v>
      </c>
      <c r="F18" s="22">
        <v>29.4</v>
      </c>
      <c r="G18" s="22">
        <v>61.5</v>
      </c>
      <c r="H18" s="22">
        <v>65.8</v>
      </c>
      <c r="I18" s="22">
        <v>55.9</v>
      </c>
      <c r="J18" s="22">
        <f t="shared" ref="J18:K18" si="10">SUM(J15:J17)</f>
        <v>48.560000000000031</v>
      </c>
      <c r="K18" s="22">
        <f t="shared" si="10"/>
        <v>77.220000000000027</v>
      </c>
      <c r="L18" s="22">
        <f t="shared" ref="L18:M18" si="11">SUM(L15:L17)</f>
        <v>55.520000000000024</v>
      </c>
      <c r="M18" s="22">
        <f t="shared" si="11"/>
        <v>9.6020000000000127</v>
      </c>
      <c r="N18" s="22">
        <f t="shared" ref="N18" si="12">SUM(N15:N17)</f>
        <v>34.039999999999985</v>
      </c>
      <c r="O18" s="22">
        <f t="shared" ref="O18:P18" si="13">SUM(O15:O17)</f>
        <v>1.3599999999999746</v>
      </c>
      <c r="P18" s="22">
        <f t="shared" si="13"/>
        <v>41.58</v>
      </c>
      <c r="Q18" s="22">
        <f t="shared" ref="Q18:R18" si="14">SUM(Q15:Q17)</f>
        <v>9.4240000000000208</v>
      </c>
      <c r="R18" s="22">
        <f t="shared" si="14"/>
        <v>24.519999999999964</v>
      </c>
      <c r="S18" s="22">
        <f t="shared" ref="S18:X18" si="15">SUM(S15:S17)</f>
        <v>22.41999999999997</v>
      </c>
      <c r="T18" s="22">
        <f t="shared" si="15"/>
        <v>30.719999999999985</v>
      </c>
      <c r="U18" s="22">
        <f t="shared" si="15"/>
        <v>11.900000000000031</v>
      </c>
      <c r="V18" s="22">
        <f t="shared" si="15"/>
        <v>20.079999999999973</v>
      </c>
      <c r="W18" s="22">
        <f t="shared" si="15"/>
        <v>16.980000000000015</v>
      </c>
      <c r="X18" s="22">
        <f t="shared" si="15"/>
        <v>13.214000000000009</v>
      </c>
    </row>
    <row r="19" spans="1:25" s="15" customFormat="1" x14ac:dyDescent="0.25">
      <c r="A19" s="45"/>
      <c r="B19" s="23"/>
      <c r="C19" s="23"/>
      <c r="D19" s="23"/>
      <c r="E19" s="45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1:25" x14ac:dyDescent="0.25">
      <c r="A20" s="45" t="s">
        <v>10</v>
      </c>
      <c r="B20" s="23"/>
      <c r="C20" s="23"/>
      <c r="D20" s="23"/>
      <c r="E20" s="45"/>
      <c r="F20" s="23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spans="1:25" x14ac:dyDescent="0.25">
      <c r="A21" s="45" t="s">
        <v>11</v>
      </c>
      <c r="B21" s="23"/>
      <c r="C21" s="23"/>
      <c r="D21" s="23"/>
      <c r="E21" s="45"/>
      <c r="F21" s="23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spans="1:25" x14ac:dyDescent="0.25">
      <c r="A22" s="46" t="s">
        <v>12</v>
      </c>
      <c r="B22" s="21">
        <v>5.6</v>
      </c>
      <c r="C22" s="21">
        <v>2</v>
      </c>
      <c r="D22" s="21">
        <v>-0.1</v>
      </c>
      <c r="E22" s="21">
        <v>12</v>
      </c>
      <c r="F22" s="21">
        <v>26.9</v>
      </c>
      <c r="G22" s="21">
        <v>29.9</v>
      </c>
      <c r="H22" s="21">
        <v>-0.1</v>
      </c>
      <c r="I22" s="21">
        <v>-11.1</v>
      </c>
      <c r="J22" s="21">
        <v>-2</v>
      </c>
      <c r="K22" s="21">
        <v>6.3</v>
      </c>
      <c r="L22" s="21">
        <v>0.1</v>
      </c>
      <c r="M22" s="21">
        <v>-3.556</v>
      </c>
      <c r="N22" s="21">
        <v>0.54</v>
      </c>
      <c r="O22" s="21">
        <v>0.14000000000000001</v>
      </c>
      <c r="P22" s="39" t="s">
        <v>37</v>
      </c>
      <c r="Q22" s="21">
        <v>1.7</v>
      </c>
      <c r="R22" s="21">
        <v>-15</v>
      </c>
      <c r="S22" s="21">
        <f>-13.4-0.04</f>
        <v>-13.44</v>
      </c>
      <c r="T22" s="21">
        <v>-0.44</v>
      </c>
      <c r="U22" s="21">
        <v>-0.3</v>
      </c>
      <c r="V22" s="21">
        <v>1.8</v>
      </c>
      <c r="W22" s="21">
        <v>-4.5</v>
      </c>
      <c r="X22" s="21">
        <v>-5.1999999999999998E-2</v>
      </c>
    </row>
    <row r="23" spans="1:25" x14ac:dyDescent="0.25">
      <c r="A23" s="46" t="s">
        <v>13</v>
      </c>
      <c r="B23" s="21">
        <v>-1.1000000000000001</v>
      </c>
      <c r="C23" s="21">
        <v>-0.5</v>
      </c>
      <c r="D23" s="21">
        <v>0</v>
      </c>
      <c r="E23" s="21">
        <v>-1.7</v>
      </c>
      <c r="F23" s="21">
        <v>-5.9</v>
      </c>
      <c r="G23" s="39">
        <v>-6.6</v>
      </c>
      <c r="H23" s="39">
        <v>0</v>
      </c>
      <c r="I23" s="39">
        <v>2.2999999999999998</v>
      </c>
      <c r="J23" s="39">
        <v>0.44</v>
      </c>
      <c r="K23" s="39">
        <v>-1.34</v>
      </c>
      <c r="L23" s="39">
        <v>0</v>
      </c>
      <c r="M23" s="39">
        <v>0.70399999999999996</v>
      </c>
      <c r="N23" s="39">
        <v>-0.1</v>
      </c>
      <c r="O23" s="39" t="s">
        <v>37</v>
      </c>
      <c r="P23" s="39" t="s">
        <v>37</v>
      </c>
      <c r="Q23" s="21">
        <v>-1.1000000000000001</v>
      </c>
      <c r="R23" s="21">
        <v>3.4</v>
      </c>
      <c r="S23" s="21">
        <v>3</v>
      </c>
      <c r="T23" s="21">
        <v>0.1</v>
      </c>
      <c r="U23" s="21">
        <v>0.44</v>
      </c>
      <c r="V23" s="21">
        <v>-1</v>
      </c>
      <c r="W23" s="21">
        <v>1</v>
      </c>
      <c r="X23" s="39" t="s">
        <v>37</v>
      </c>
    </row>
    <row r="24" spans="1:25" x14ac:dyDescent="0.25">
      <c r="A24" s="45" t="s">
        <v>14</v>
      </c>
      <c r="B24" s="23"/>
      <c r="C24" s="23"/>
      <c r="D24" s="23"/>
      <c r="E24" s="23"/>
      <c r="F24" s="23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5" x14ac:dyDescent="0.25">
      <c r="A25" s="46" t="s">
        <v>15</v>
      </c>
      <c r="B25" s="21">
        <v>-26.2</v>
      </c>
      <c r="C25" s="21">
        <v>46.1</v>
      </c>
      <c r="D25" s="21">
        <v>12.1</v>
      </c>
      <c r="E25" s="21">
        <v>13.6</v>
      </c>
      <c r="F25" s="21">
        <v>12.7</v>
      </c>
      <c r="G25" s="21">
        <v>24.2</v>
      </c>
      <c r="H25" s="21">
        <v>4.5</v>
      </c>
      <c r="I25" s="21">
        <v>8.8000000000000007</v>
      </c>
      <c r="J25" s="21">
        <v>4.04</v>
      </c>
      <c r="K25" s="21">
        <v>-8.6999999999999993</v>
      </c>
      <c r="L25" s="21">
        <v>13.762</v>
      </c>
      <c r="M25" s="21">
        <v>-21.591999999999999</v>
      </c>
      <c r="N25" s="21">
        <v>2.7</v>
      </c>
      <c r="O25" s="21">
        <v>-23.66</v>
      </c>
      <c r="P25" s="21">
        <v>23.84</v>
      </c>
      <c r="Q25" s="21">
        <v>-10.6</v>
      </c>
      <c r="R25" s="21">
        <v>6</v>
      </c>
      <c r="S25" s="21">
        <f>-3.6-0.04</f>
        <v>-3.64</v>
      </c>
      <c r="T25" s="21">
        <v>1.6</v>
      </c>
      <c r="U25" s="21">
        <v>-0.6</v>
      </c>
      <c r="V25" s="21">
        <v>-1.9</v>
      </c>
      <c r="W25" s="21">
        <v>1.86</v>
      </c>
      <c r="X25" s="21">
        <v>6</v>
      </c>
    </row>
    <row r="26" spans="1:25" x14ac:dyDescent="0.25">
      <c r="A26" s="46" t="s">
        <v>16</v>
      </c>
      <c r="B26" s="21">
        <v>0.7</v>
      </c>
      <c r="C26" s="21">
        <v>-1.2</v>
      </c>
      <c r="D26" s="21">
        <v>1.9</v>
      </c>
      <c r="E26" s="21">
        <v>0.5</v>
      </c>
      <c r="F26" s="21">
        <v>-0.6</v>
      </c>
      <c r="G26" s="21">
        <v>-7</v>
      </c>
      <c r="H26" s="21">
        <v>1.9</v>
      </c>
      <c r="I26" s="21">
        <v>2.5</v>
      </c>
      <c r="J26" s="21">
        <v>-1.4</v>
      </c>
      <c r="K26" s="21">
        <v>-1.6</v>
      </c>
      <c r="L26" s="21">
        <v>2.2559999999999998</v>
      </c>
      <c r="M26" s="21">
        <v>0.749</v>
      </c>
      <c r="N26" s="21">
        <v>1.2</v>
      </c>
      <c r="O26" s="21">
        <v>2.34</v>
      </c>
      <c r="P26" s="21">
        <v>-1.9</v>
      </c>
      <c r="Q26" s="21">
        <v>-0.2</v>
      </c>
      <c r="R26" s="21">
        <v>0.1</v>
      </c>
      <c r="S26" s="21">
        <v>-2</v>
      </c>
      <c r="T26" s="21">
        <v>3.4</v>
      </c>
      <c r="U26" s="21">
        <v>-0.5</v>
      </c>
      <c r="V26" s="21">
        <v>-1.4</v>
      </c>
      <c r="W26" s="21">
        <v>-0.6</v>
      </c>
      <c r="X26" s="21">
        <v>-1.2</v>
      </c>
    </row>
    <row r="27" spans="1:25" x14ac:dyDescent="0.25">
      <c r="A27" s="46" t="s">
        <v>13</v>
      </c>
      <c r="B27" s="21">
        <v>-0.2</v>
      </c>
      <c r="C27" s="21">
        <v>0.3</v>
      </c>
      <c r="D27" s="21">
        <v>-0.4</v>
      </c>
      <c r="E27" s="21">
        <v>-0.1</v>
      </c>
      <c r="F27" s="21">
        <v>0.1</v>
      </c>
      <c r="G27" s="21">
        <v>1.4</v>
      </c>
      <c r="H27" s="21">
        <v>-0.4</v>
      </c>
      <c r="I27" s="21">
        <v>-0.5</v>
      </c>
      <c r="J27" s="21">
        <v>0.24</v>
      </c>
      <c r="K27" s="21">
        <v>0.4</v>
      </c>
      <c r="L27" s="21">
        <v>-0.46500000000000002</v>
      </c>
      <c r="M27" s="21">
        <v>-0.17499999999999999</v>
      </c>
      <c r="N27" s="21">
        <v>-0.3</v>
      </c>
      <c r="O27" s="21">
        <v>-0.5</v>
      </c>
      <c r="P27" s="21">
        <v>0.44</v>
      </c>
      <c r="Q27" s="21">
        <v>0.1</v>
      </c>
      <c r="R27" s="39" t="s">
        <v>37</v>
      </c>
      <c r="S27" s="21">
        <v>0.5</v>
      </c>
      <c r="T27" s="21">
        <v>-0.74</v>
      </c>
      <c r="U27" s="21">
        <v>0.14000000000000001</v>
      </c>
      <c r="V27" s="21">
        <v>0.3</v>
      </c>
      <c r="W27" s="21">
        <v>0.1</v>
      </c>
      <c r="X27" s="21">
        <v>0.27200000000000002</v>
      </c>
    </row>
    <row r="28" spans="1:25" s="15" customFormat="1" x14ac:dyDescent="0.25">
      <c r="A28" s="47" t="s">
        <v>17</v>
      </c>
      <c r="B28" s="22">
        <v>15.1</v>
      </c>
      <c r="C28" s="22">
        <v>85.8</v>
      </c>
      <c r="D28" s="22">
        <v>66.5</v>
      </c>
      <c r="E28" s="22">
        <v>61</v>
      </c>
      <c r="F28" s="22">
        <v>62.6</v>
      </c>
      <c r="G28" s="22">
        <f>SUM(G18:G27)</f>
        <v>103.40000000000002</v>
      </c>
      <c r="H28" s="22">
        <v>71.8</v>
      </c>
      <c r="I28" s="22">
        <v>57.9</v>
      </c>
      <c r="J28" s="22">
        <f t="shared" ref="J28:K28" si="16">SUM(J18:J27)</f>
        <v>49.880000000000031</v>
      </c>
      <c r="K28" s="22">
        <f t="shared" si="16"/>
        <v>72.28000000000003</v>
      </c>
      <c r="L28" s="22">
        <f t="shared" ref="L28:M28" si="17">SUM(L18:L27)</f>
        <v>71.17300000000003</v>
      </c>
      <c r="M28" s="22">
        <f t="shared" si="17"/>
        <v>-14.267999999999986</v>
      </c>
      <c r="N28" s="22">
        <f t="shared" ref="N28" si="18">SUM(N18:N27)</f>
        <v>38.079999999999991</v>
      </c>
      <c r="O28" s="22">
        <f t="shared" ref="O28:P28" si="19">SUM(O18:O27)</f>
        <v>-20.320000000000025</v>
      </c>
      <c r="P28" s="22">
        <f t="shared" si="19"/>
        <v>63.96</v>
      </c>
      <c r="Q28" s="22">
        <f t="shared" ref="Q28" si="20">SUM(Q18:Q27)</f>
        <v>-0.67599999999997917</v>
      </c>
      <c r="R28" s="22">
        <f t="shared" ref="R28:S28" si="21">SUM(R18:R27)</f>
        <v>19.019999999999968</v>
      </c>
      <c r="S28" s="22">
        <f t="shared" si="21"/>
        <v>6.8399999999999697</v>
      </c>
      <c r="T28" s="22">
        <f t="shared" ref="T28" si="22">SUM(T18:T27)</f>
        <v>34.639999999999986</v>
      </c>
      <c r="U28" s="22">
        <f t="shared" ref="U28:X28" si="23">SUM(U18:U27)</f>
        <v>11.08000000000003</v>
      </c>
      <c r="V28" s="22">
        <f t="shared" si="23"/>
        <v>17.879999999999978</v>
      </c>
      <c r="W28" s="22">
        <f t="shared" si="23"/>
        <v>14.840000000000014</v>
      </c>
      <c r="X28" s="22">
        <f t="shared" si="23"/>
        <v>18.234000000000009</v>
      </c>
    </row>
    <row r="29" spans="1:25" s="15" customFormat="1" x14ac:dyDescent="0.25">
      <c r="A29" s="45"/>
      <c r="B29" s="23"/>
      <c r="C29" s="23"/>
      <c r="D29" s="23"/>
      <c r="E29" s="45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1:25" x14ac:dyDescent="0.25">
      <c r="A30" s="45" t="s">
        <v>18</v>
      </c>
      <c r="B30" s="23"/>
      <c r="C30" s="23"/>
      <c r="D30" s="23"/>
      <c r="E30" s="45"/>
      <c r="F30" s="23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</row>
    <row r="31" spans="1:25" s="14" customFormat="1" x14ac:dyDescent="0.25">
      <c r="A31" s="68" t="s">
        <v>20</v>
      </c>
      <c r="B31" s="24">
        <v>0.85</v>
      </c>
      <c r="C31" s="24">
        <v>0.93</v>
      </c>
      <c r="D31" s="24">
        <v>1.25</v>
      </c>
      <c r="E31" s="24">
        <v>0.87</v>
      </c>
      <c r="F31" s="24">
        <v>0.69</v>
      </c>
      <c r="G31" s="24">
        <v>1.4532350190429402</v>
      </c>
      <c r="H31" s="24">
        <v>4.667926923268638</v>
      </c>
      <c r="I31" s="24">
        <v>3.9632112705257034</v>
      </c>
      <c r="J31" s="24">
        <v>3.4450866265106099</v>
      </c>
      <c r="K31" s="24">
        <v>5.4770819989992532</v>
      </c>
      <c r="L31" s="24">
        <v>3.9756066319045988</v>
      </c>
      <c r="M31" s="24">
        <v>0.69176476653873376</v>
      </c>
      <c r="N31" s="24">
        <v>2.4490265309445118</v>
      </c>
      <c r="O31" s="24">
        <v>9.890401246665044E-2</v>
      </c>
      <c r="P31" s="24">
        <v>2.9964905327481728</v>
      </c>
      <c r="Q31" s="24">
        <v>0.67906632343683315</v>
      </c>
      <c r="R31" s="24">
        <v>1.7658589042515342</v>
      </c>
      <c r="S31" s="24">
        <v>1.63</v>
      </c>
      <c r="T31" s="24">
        <v>2.2809053112286262</v>
      </c>
      <c r="U31" s="24">
        <v>0.88846910770466647</v>
      </c>
      <c r="V31" s="24">
        <v>1.4928858840767267</v>
      </c>
      <c r="W31" s="24">
        <v>1.2607567069043741</v>
      </c>
      <c r="X31" s="24">
        <v>0.98199343998928978</v>
      </c>
      <c r="Y31" s="55"/>
    </row>
    <row r="32" spans="1:25" x14ac:dyDescent="0.25">
      <c r="A32" s="46" t="s">
        <v>240</v>
      </c>
      <c r="B32" s="67">
        <v>42310.430999999997</v>
      </c>
      <c r="C32" s="67">
        <v>42310.430999999997</v>
      </c>
      <c r="D32" s="67">
        <v>42310.430999999997</v>
      </c>
      <c r="E32" s="67">
        <v>42310.430999999997</v>
      </c>
      <c r="F32" s="67">
        <v>42310.430999999997</v>
      </c>
      <c r="G32" s="67">
        <v>42310.430999999997</v>
      </c>
      <c r="H32" s="67">
        <v>14103.477000000001</v>
      </c>
      <c r="I32" s="67">
        <v>14103.477000000001</v>
      </c>
      <c r="J32" s="67">
        <v>14070.309043835601</v>
      </c>
      <c r="K32" s="67">
        <v>14059.131564102599</v>
      </c>
      <c r="L32" s="67">
        <v>14036.5913425414</v>
      </c>
      <c r="M32" s="67">
        <v>13968.9625111111</v>
      </c>
      <c r="N32" s="67">
        <v>13887.293</v>
      </c>
      <c r="O32" s="67">
        <v>13887.293</v>
      </c>
      <c r="P32" s="67">
        <v>13887.293</v>
      </c>
      <c r="Q32" s="67">
        <v>13887.293</v>
      </c>
      <c r="R32" s="67">
        <v>13741.9144794521</v>
      </c>
      <c r="S32" s="67">
        <v>13692.208000000001</v>
      </c>
      <c r="T32" s="67">
        <v>13594.126</v>
      </c>
      <c r="U32" s="67">
        <v>13445.1</v>
      </c>
      <c r="V32" s="67">
        <v>13445.1</v>
      </c>
      <c r="W32" s="67">
        <v>13445.1</v>
      </c>
      <c r="X32" s="67">
        <v>13445.1</v>
      </c>
      <c r="Y32" s="19"/>
    </row>
    <row r="33" spans="2:24" x14ac:dyDescent="0.25"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</row>
    <row r="34" spans="2:24" x14ac:dyDescent="0.25">
      <c r="B34" s="6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499984740745262"/>
  </sheetPr>
  <dimension ref="A1:Y32"/>
  <sheetViews>
    <sheetView workbookViewId="0">
      <selection sqref="A1:X32"/>
    </sheetView>
  </sheetViews>
  <sheetFormatPr defaultColWidth="9.140625" defaultRowHeight="15" x14ac:dyDescent="0.25"/>
  <cols>
    <col min="1" max="1" width="66.5703125" style="2" customWidth="1"/>
    <col min="2" max="3" width="11.42578125" style="19" customWidth="1"/>
    <col min="4" max="6" width="11.42578125" style="2" customWidth="1"/>
    <col min="7" max="15" width="11.42578125" style="19" customWidth="1"/>
    <col min="16" max="16" width="11.42578125" style="36" customWidth="1"/>
    <col min="17" max="19" width="11.42578125" style="19" customWidth="1"/>
    <col min="20" max="20" width="11.42578125" style="2" customWidth="1"/>
    <col min="21" max="16384" width="9.140625" style="2"/>
  </cols>
  <sheetData>
    <row r="1" spans="1:25" ht="23.25" x14ac:dyDescent="0.35">
      <c r="A1" s="51" t="s">
        <v>124</v>
      </c>
      <c r="B1" s="51"/>
      <c r="C1" s="51"/>
      <c r="D1" s="51"/>
      <c r="E1" s="51"/>
      <c r="F1" s="51"/>
      <c r="P1" s="19"/>
      <c r="T1" s="19"/>
      <c r="U1" s="19"/>
      <c r="V1" s="19"/>
      <c r="W1" s="19"/>
      <c r="X1" s="19"/>
    </row>
    <row r="2" spans="1:25" s="15" customFormat="1" ht="30" x14ac:dyDescent="0.25">
      <c r="A2" s="62" t="s">
        <v>0</v>
      </c>
      <c r="B2" s="20" t="s">
        <v>217</v>
      </c>
      <c r="C2" s="20" t="s">
        <v>218</v>
      </c>
      <c r="D2" s="20" t="s">
        <v>204</v>
      </c>
      <c r="E2" s="20" t="s">
        <v>214</v>
      </c>
      <c r="F2" s="20" t="s">
        <v>196</v>
      </c>
      <c r="G2" s="20" t="s">
        <v>206</v>
      </c>
      <c r="H2" s="20" t="s">
        <v>190</v>
      </c>
      <c r="I2" s="20" t="s">
        <v>188</v>
      </c>
      <c r="J2" s="20" t="s">
        <v>176</v>
      </c>
      <c r="K2" s="20" t="s">
        <v>171</v>
      </c>
      <c r="L2" s="20" t="s">
        <v>166</v>
      </c>
      <c r="M2" s="20" t="s">
        <v>185</v>
      </c>
      <c r="N2" s="20" t="s">
        <v>159</v>
      </c>
      <c r="O2" s="20" t="s">
        <v>156</v>
      </c>
      <c r="P2" s="20" t="s">
        <v>128</v>
      </c>
      <c r="Q2" s="20" t="s">
        <v>186</v>
      </c>
      <c r="R2" s="20" t="s">
        <v>135</v>
      </c>
      <c r="S2" s="20" t="s">
        <v>132</v>
      </c>
      <c r="T2" s="20" t="s">
        <v>129</v>
      </c>
      <c r="U2" s="20" t="s">
        <v>187</v>
      </c>
      <c r="V2" s="20" t="s">
        <v>136</v>
      </c>
      <c r="W2" s="20" t="s">
        <v>133</v>
      </c>
      <c r="X2" s="20" t="s">
        <v>130</v>
      </c>
    </row>
    <row r="3" spans="1:25" x14ac:dyDescent="0.25">
      <c r="A3" s="46" t="s">
        <v>66</v>
      </c>
      <c r="B3" s="21">
        <f>'Resultat-3M'!B3</f>
        <v>449.2</v>
      </c>
      <c r="C3" s="21">
        <f>'Resultat-3M'!C3</f>
        <v>506.6</v>
      </c>
      <c r="D3" s="21">
        <f>'Resultat-3M'!D3</f>
        <v>533.20000000000005</v>
      </c>
      <c r="E3" s="21">
        <f>'Resultat-3M'!E3</f>
        <v>459.9</v>
      </c>
      <c r="F3" s="21">
        <f>'Resultat-3M'!F3</f>
        <v>422.7</v>
      </c>
      <c r="G3" s="21">
        <f>'Resultat-3M'!G3</f>
        <v>546.4</v>
      </c>
      <c r="H3" s="21">
        <f>'Resultat-3M'!H3</f>
        <v>496.6</v>
      </c>
      <c r="I3" s="21">
        <f>'Resultat-3M'!I3</f>
        <v>489.5</v>
      </c>
      <c r="J3" s="21">
        <f>'Resultat-3M'!J3</f>
        <v>415.6</v>
      </c>
      <c r="K3" s="21">
        <f>'Resultat-3M'!K3</f>
        <v>491.7</v>
      </c>
      <c r="L3" s="21">
        <f>'Resultat-3M'!L3</f>
        <v>428.05700000000002</v>
      </c>
      <c r="M3" s="21">
        <f>'Resultat-3M'!M3</f>
        <v>396.59100000000001</v>
      </c>
      <c r="N3" s="21">
        <f>'Resultat-3M'!N3</f>
        <v>355.44</v>
      </c>
      <c r="O3" s="21">
        <f>'Resultat-3M'!O3</f>
        <v>364.9</v>
      </c>
      <c r="P3" s="21">
        <f>'Resultat-3M'!P3</f>
        <v>419.9</v>
      </c>
      <c r="Q3" s="21">
        <f>'Resultat-3M'!Q3</f>
        <v>344.1</v>
      </c>
      <c r="R3" s="21">
        <f>'Resultat-3M'!R3</f>
        <v>321.89999999999998</v>
      </c>
      <c r="S3" s="21">
        <f>'Resultat-3M'!S3</f>
        <v>348.2</v>
      </c>
      <c r="T3" s="21">
        <f>'Resultat-3M'!T3</f>
        <v>299.26</v>
      </c>
      <c r="U3" s="21">
        <f>'Resultat-3M'!U3</f>
        <v>279.10000000000002</v>
      </c>
      <c r="V3" s="21">
        <f>'Resultat-3M'!V3</f>
        <v>265.39999999999998</v>
      </c>
      <c r="W3" s="21">
        <f>'Resultat-3M'!W3</f>
        <v>313.60000000000002</v>
      </c>
      <c r="X3" s="21">
        <f>'Resultat-3M'!X3</f>
        <v>280.05</v>
      </c>
    </row>
    <row r="4" spans="1:25" x14ac:dyDescent="0.25">
      <c r="A4" s="46" t="s">
        <v>67</v>
      </c>
      <c r="B4" s="21">
        <f>'Resultat-3M'!B4</f>
        <v>-290</v>
      </c>
      <c r="C4" s="21">
        <f>'Resultat-3M'!C4</f>
        <v>-315.60000000000002</v>
      </c>
      <c r="D4" s="21">
        <f>'Resultat-3M'!D4</f>
        <v>-332.5</v>
      </c>
      <c r="E4" s="21">
        <f>'Resultat-3M'!E4</f>
        <v>-289.8</v>
      </c>
      <c r="F4" s="21">
        <f>'Resultat-3M'!F4</f>
        <v>-275.7</v>
      </c>
      <c r="G4" s="21">
        <f>'Resultat-3M'!G4</f>
        <v>-345.1</v>
      </c>
      <c r="H4" s="21">
        <f>'Resultat-3M'!H4</f>
        <v>-304.2</v>
      </c>
      <c r="I4" s="21">
        <f>'Resultat-3M'!I4</f>
        <v>-307.39999999999998</v>
      </c>
      <c r="J4" s="21">
        <f>'Resultat-3M'!J4</f>
        <v>-262</v>
      </c>
      <c r="K4" s="21">
        <f>'Resultat-3M'!K4</f>
        <v>-296.2</v>
      </c>
      <c r="L4" s="21">
        <f>'Resultat-3M'!L4</f>
        <v>-255.773</v>
      </c>
      <c r="M4" s="21">
        <f>'Resultat-3M'!M4</f>
        <v>-248.607</v>
      </c>
      <c r="N4" s="21">
        <f>'Resultat-3M'!N4</f>
        <v>-229.06</v>
      </c>
      <c r="O4" s="21">
        <f>'Resultat-3M'!O4</f>
        <v>-242.8</v>
      </c>
      <c r="P4" s="21">
        <f>'Resultat-3M'!P4</f>
        <v>-263.7</v>
      </c>
      <c r="Q4" s="21">
        <f>'Resultat-3M'!Q4</f>
        <v>-242</v>
      </c>
      <c r="R4" s="21">
        <f>'Resultat-3M'!R4</f>
        <v>-215.3</v>
      </c>
      <c r="S4" s="21">
        <f>'Resultat-3M'!S4</f>
        <v>-225</v>
      </c>
      <c r="T4" s="21">
        <f>'Resultat-3M'!T4</f>
        <v>-183.24</v>
      </c>
      <c r="U4" s="21">
        <f>'Resultat-3M'!U4</f>
        <v>-185.9</v>
      </c>
      <c r="V4" s="21">
        <f>'Resultat-3M'!V4</f>
        <v>-178</v>
      </c>
      <c r="W4" s="21">
        <f>'Resultat-3M'!W4</f>
        <v>-210.3</v>
      </c>
      <c r="X4" s="21">
        <f>'Resultat-3M'!X4</f>
        <v>-185.666</v>
      </c>
    </row>
    <row r="5" spans="1:25" s="15" customFormat="1" x14ac:dyDescent="0.25">
      <c r="A5" s="47" t="s">
        <v>68</v>
      </c>
      <c r="B5" s="22">
        <f>'Resultat-3M'!B5</f>
        <v>159.19999999999999</v>
      </c>
      <c r="C5" s="22">
        <f>'Resultat-3M'!C5</f>
        <v>190.9</v>
      </c>
      <c r="D5" s="22">
        <f>'Resultat-3M'!D5</f>
        <v>200.7</v>
      </c>
      <c r="E5" s="22">
        <f>'Resultat-3M'!E5</f>
        <v>170.1</v>
      </c>
      <c r="F5" s="22">
        <f>'Resultat-3M'!F5</f>
        <v>147</v>
      </c>
      <c r="G5" s="22">
        <f>'Resultat-3M'!G5</f>
        <v>201.3</v>
      </c>
      <c r="H5" s="22">
        <f>'Resultat-3M'!H5</f>
        <v>192.4</v>
      </c>
      <c r="I5" s="22">
        <f>'Resultat-3M'!I5</f>
        <v>182.1</v>
      </c>
      <c r="J5" s="22">
        <f>'Resultat-3M'!J5</f>
        <v>153.60000000000002</v>
      </c>
      <c r="K5" s="22">
        <f>'Resultat-3M'!K5</f>
        <v>195.5</v>
      </c>
      <c r="L5" s="22">
        <f>'Resultat-3M'!L5</f>
        <v>172.28400000000002</v>
      </c>
      <c r="M5" s="22">
        <f>'Resultat-3M'!M5</f>
        <v>147.98400000000001</v>
      </c>
      <c r="N5" s="22">
        <f>'Resultat-3M'!N5</f>
        <v>126.38</v>
      </c>
      <c r="O5" s="22">
        <f>'Resultat-3M'!O5</f>
        <v>122.09999999999997</v>
      </c>
      <c r="P5" s="22">
        <f>'Resultat-3M'!P5</f>
        <v>156.19999999999999</v>
      </c>
      <c r="Q5" s="22">
        <f>'Resultat-3M'!Q5</f>
        <v>102.10000000000002</v>
      </c>
      <c r="R5" s="22">
        <f>'Resultat-3M'!R5</f>
        <v>106.59999999999997</v>
      </c>
      <c r="S5" s="22">
        <f>'Resultat-3M'!S5</f>
        <v>123.19999999999999</v>
      </c>
      <c r="T5" s="22">
        <f>'Resultat-3M'!T5</f>
        <v>116.01999999999998</v>
      </c>
      <c r="U5" s="22">
        <f>'Resultat-3M'!U5</f>
        <v>93.200000000000017</v>
      </c>
      <c r="V5" s="22">
        <f>'Resultat-3M'!V5</f>
        <v>87.399999999999977</v>
      </c>
      <c r="W5" s="22">
        <f>'Resultat-3M'!W5</f>
        <v>103.30000000000001</v>
      </c>
      <c r="X5" s="22">
        <f>'Resultat-3M'!X5</f>
        <v>94.384000000000015</v>
      </c>
    </row>
    <row r="6" spans="1:25" s="15" customFormat="1" x14ac:dyDescent="0.25">
      <c r="A6" s="46"/>
      <c r="B6" s="21"/>
      <c r="C6" s="21"/>
      <c r="D6" s="21"/>
      <c r="E6" s="21"/>
      <c r="F6" s="21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</row>
    <row r="7" spans="1:25" x14ac:dyDescent="0.25">
      <c r="A7" s="46" t="s">
        <v>224</v>
      </c>
      <c r="B7" s="21">
        <f>'Resultat-3M'!B7</f>
        <v>-89.1</v>
      </c>
      <c r="C7" s="21">
        <f>'Resultat-3M'!C7</f>
        <v>-92</v>
      </c>
      <c r="D7" s="21">
        <f>'Resultat-3M'!D7</f>
        <v>-90.2</v>
      </c>
      <c r="E7" s="21">
        <f>'Resultat-3M'!E7</f>
        <v>-89.1</v>
      </c>
      <c r="F7" s="21">
        <f>'Resultat-3M'!F7</f>
        <v>-72.2</v>
      </c>
      <c r="G7" s="21">
        <f>'Resultat-3M'!G7</f>
        <v>-81.7</v>
      </c>
      <c r="H7" s="21">
        <f>'Resultat-3M'!H7</f>
        <v>-74.400000000000006</v>
      </c>
      <c r="I7" s="21">
        <f>'Resultat-3M'!I7</f>
        <v>-72.7</v>
      </c>
      <c r="J7" s="21">
        <f>'Resultat-3M'!J7</f>
        <v>-57.6</v>
      </c>
      <c r="K7" s="21">
        <f>'Resultat-3M'!K7</f>
        <v>-68.5</v>
      </c>
      <c r="L7" s="21">
        <f>'Resultat-3M'!L7</f>
        <v>-66.099999999999994</v>
      </c>
      <c r="M7" s="21">
        <f>'Resultat-3M'!M7</f>
        <v>-60.6</v>
      </c>
      <c r="N7" s="21">
        <f>'Resultat-3M'!N7</f>
        <v>-56.9</v>
      </c>
      <c r="O7" s="21">
        <f>'Resultat-3M'!O7</f>
        <v>-61.7</v>
      </c>
      <c r="P7" s="21">
        <f>'Resultat-3M'!P7</f>
        <v>-71.099999999999994</v>
      </c>
      <c r="Q7" s="21">
        <f>'Resultat-3M'!Q7</f>
        <v>-72.400000000000006</v>
      </c>
      <c r="R7" s="21">
        <f>'Resultat-3M'!R7</f>
        <v>-51.9</v>
      </c>
      <c r="S7" s="21">
        <f>'Resultat-3M'!S7</f>
        <v>-62.6</v>
      </c>
      <c r="T7" s="21">
        <f>'Resultat-3M'!T7</f>
        <v>-57.3</v>
      </c>
      <c r="U7" s="21">
        <f>'Resultat-3M'!U7</f>
        <v>-60.8</v>
      </c>
      <c r="V7" s="21">
        <f>'Resultat-3M'!V7</f>
        <v>-50</v>
      </c>
      <c r="W7" s="21">
        <f>'Resultat-3M'!W7</f>
        <v>-61.6</v>
      </c>
      <c r="X7" s="21">
        <f>'Resultat-3M'!X7</f>
        <v>-57.9</v>
      </c>
    </row>
    <row r="8" spans="1:25" x14ac:dyDescent="0.25">
      <c r="A8" s="46" t="s">
        <v>225</v>
      </c>
      <c r="B8" s="21">
        <f>'Resultat-3M'!B8</f>
        <v>-29.6</v>
      </c>
      <c r="C8" s="21">
        <f>'Resultat-3M'!C8</f>
        <v>-34.1</v>
      </c>
      <c r="D8" s="21">
        <f>'Resultat-3M'!D8</f>
        <v>-33.9</v>
      </c>
      <c r="E8" s="21">
        <f>'Resultat-3M'!E8</f>
        <v>-38.099999999999994</v>
      </c>
      <c r="F8" s="21">
        <f>'Resultat-3M'!F8</f>
        <v>-26.599999999999998</v>
      </c>
      <c r="G8" s="21">
        <f>'Resultat-3M'!G8</f>
        <v>-28.400000000000002</v>
      </c>
      <c r="H8" s="21">
        <f>'Resultat-3M'!H8</f>
        <v>-26.3</v>
      </c>
      <c r="I8" s="21">
        <f>'Resultat-3M'!I8</f>
        <v>-29.6</v>
      </c>
      <c r="J8" s="21">
        <f>'Resultat-3M'!J8</f>
        <v>-20.9</v>
      </c>
      <c r="K8" s="21">
        <f>'Resultat-3M'!K8</f>
        <v>-24.299999999999997</v>
      </c>
      <c r="L8" s="21">
        <f>'Resultat-3M'!L8</f>
        <v>-27.6</v>
      </c>
      <c r="M8" s="21">
        <f>'Resultat-3M'!M8</f>
        <v>-26.299999999999997</v>
      </c>
      <c r="N8" s="21">
        <f>'Resultat-3M'!N8</f>
        <v>-23.2</v>
      </c>
      <c r="O8" s="21">
        <f>'Resultat-3M'!O8</f>
        <v>-24.4</v>
      </c>
      <c r="P8" s="21">
        <f>'Resultat-3M'!P8</f>
        <v>-24</v>
      </c>
      <c r="Q8" s="21">
        <f>'Resultat-3M'!Q8</f>
        <v>-15.899999999999999</v>
      </c>
      <c r="R8" s="21">
        <f>'Resultat-3M'!R8</f>
        <v>-21.200000000000003</v>
      </c>
      <c r="S8" s="21">
        <f>'Resultat-3M'!S8</f>
        <v>-27.9</v>
      </c>
      <c r="T8" s="21">
        <f>'Resultat-3M'!T8</f>
        <v>-19.899999999999999</v>
      </c>
      <c r="U8" s="21">
        <f>'Resultat-3M'!U8</f>
        <v>-19.399999999999999</v>
      </c>
      <c r="V8" s="21">
        <f>'Resultat-3M'!V8</f>
        <v>-14.299999999999999</v>
      </c>
      <c r="W8" s="21">
        <f>'Resultat-3M'!W8</f>
        <v>-22.6</v>
      </c>
      <c r="X8" s="21">
        <f>'Resultat-3M'!X8</f>
        <v>-21.1</v>
      </c>
    </row>
    <row r="9" spans="1:25" x14ac:dyDescent="0.25">
      <c r="A9" s="66" t="s">
        <v>69</v>
      </c>
      <c r="B9" s="42">
        <f>'Resultat-3M'!B9</f>
        <v>12.8</v>
      </c>
      <c r="C9" s="42">
        <f>'Resultat-3M'!C9</f>
        <v>-0.3</v>
      </c>
      <c r="D9" s="42">
        <f>'Resultat-3M'!D9</f>
        <v>1.9</v>
      </c>
      <c r="E9" s="42">
        <f>'Resultat-3M'!E9</f>
        <v>3.6</v>
      </c>
      <c r="F9" s="42">
        <f>'Resultat-3M'!F9</f>
        <v>1.4</v>
      </c>
      <c r="G9" s="42">
        <f>'Resultat-3M'!G9</f>
        <v>-0.4</v>
      </c>
      <c r="H9" s="42">
        <f>'Resultat-3M'!H9</f>
        <v>2.6</v>
      </c>
      <c r="I9" s="42">
        <f>'Resultat-3M'!I9</f>
        <v>2.4</v>
      </c>
      <c r="J9" s="42">
        <f>'Resultat-3M'!J9</f>
        <v>-4.24</v>
      </c>
      <c r="K9" s="42">
        <f>'Resultat-3M'!K9</f>
        <v>2.4</v>
      </c>
      <c r="L9" s="42">
        <f>'Resultat-3M'!L9</f>
        <v>2.2269999999999999</v>
      </c>
      <c r="M9" s="42">
        <f>'Resultat-3M'!M9</f>
        <v>2.1</v>
      </c>
      <c r="N9" s="42">
        <f>'Resultat-3M'!N9</f>
        <v>2.2999999999999998</v>
      </c>
      <c r="O9" s="42">
        <f>'Resultat-3M'!O9</f>
        <v>1.74</v>
      </c>
      <c r="P9" s="42">
        <f>'Resultat-3M'!P9</f>
        <v>-2.06</v>
      </c>
      <c r="Q9" s="42">
        <f>'Resultat-3M'!Q9</f>
        <v>3.06</v>
      </c>
      <c r="R9" s="42">
        <f>'Resultat-3M'!R9</f>
        <v>0.66</v>
      </c>
      <c r="S9" s="42">
        <f>'Resultat-3M'!S9</f>
        <v>1.26</v>
      </c>
      <c r="T9" s="42">
        <f>'Resultat-3M'!T9</f>
        <v>0.7</v>
      </c>
      <c r="U9" s="42">
        <f>'Resultat-3M'!U9</f>
        <v>2.8</v>
      </c>
      <c r="V9" s="42">
        <f>'Resultat-3M'!V9</f>
        <v>3.7</v>
      </c>
      <c r="W9" s="42">
        <f>'Resultat-3M'!W9</f>
        <v>2.84</v>
      </c>
      <c r="X9" s="42">
        <f>'Resultat-3M'!X9</f>
        <v>1.41</v>
      </c>
    </row>
    <row r="10" spans="1:25" s="15" customFormat="1" x14ac:dyDescent="0.25">
      <c r="A10" s="45" t="s">
        <v>168</v>
      </c>
      <c r="B10" s="23">
        <f>'Resultat-3M'!B10</f>
        <v>53.3</v>
      </c>
      <c r="C10" s="23">
        <f>'Resultat-3M'!C10</f>
        <v>64.5</v>
      </c>
      <c r="D10" s="23">
        <f>'Resultat-3M'!D10</f>
        <v>78.5</v>
      </c>
      <c r="E10" s="23">
        <f>'Resultat-3M'!E10</f>
        <v>46.6</v>
      </c>
      <c r="F10" s="23">
        <f>'Resultat-3M'!F10</f>
        <v>49.6</v>
      </c>
      <c r="G10" s="23">
        <f>'Resultat-3M'!G10</f>
        <v>90.8</v>
      </c>
      <c r="H10" s="23">
        <f>'Resultat-3M'!H10</f>
        <v>94.3</v>
      </c>
      <c r="I10" s="23">
        <f>'Resultat-3M'!I10</f>
        <v>82.2</v>
      </c>
      <c r="J10" s="23">
        <f>'Resultat-3M'!J10</f>
        <v>70.820000000000022</v>
      </c>
      <c r="K10" s="23">
        <f>'Resultat-3M'!K10</f>
        <v>105.10000000000001</v>
      </c>
      <c r="L10" s="23">
        <f>'Resultat-3M'!L10</f>
        <v>80.807000000000031</v>
      </c>
      <c r="M10" s="23">
        <f>'Resultat-3M'!M10</f>
        <v>63.221000000000011</v>
      </c>
      <c r="N10" s="23">
        <f>'Resultat-3M'!N10</f>
        <v>48.493999999999986</v>
      </c>
      <c r="O10" s="23">
        <f>'Resultat-3M'!O10</f>
        <v>37.733999999999973</v>
      </c>
      <c r="P10" s="23">
        <f>'Resultat-3M'!P10</f>
        <v>59.033999999999992</v>
      </c>
      <c r="Q10" s="23">
        <f>'Resultat-3M'!Q10</f>
        <v>16.87400000000002</v>
      </c>
      <c r="R10" s="23">
        <f>'Resultat-3M'!R10</f>
        <v>34.173999999999964</v>
      </c>
      <c r="S10" s="23">
        <f>'Resultat-3M'!S10</f>
        <v>33.955999999999968</v>
      </c>
      <c r="T10" s="23">
        <f>'Resultat-3M'!T10</f>
        <v>39.519999999999982</v>
      </c>
      <c r="U10" s="23">
        <f>'Resultat-3M'!U10</f>
        <v>15.800000000000029</v>
      </c>
      <c r="V10" s="23">
        <f>'Resultat-3M'!V10</f>
        <v>26.699999999999971</v>
      </c>
      <c r="W10" s="23">
        <f>'Resultat-3M'!W10</f>
        <v>21.980000000000015</v>
      </c>
      <c r="X10" s="23">
        <f>'Resultat-3M'!X10</f>
        <v>16.814000000000011</v>
      </c>
    </row>
    <row r="11" spans="1:25" x14ac:dyDescent="0.25">
      <c r="A11" s="46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spans="1:25" x14ac:dyDescent="0.25">
      <c r="A12" s="46" t="s">
        <v>170</v>
      </c>
      <c r="B12" s="21">
        <f>'Resultat-3M'!B12</f>
        <v>-6.7</v>
      </c>
      <c r="C12" s="21">
        <f>'Resultat-3M'!C12</f>
        <v>-6.5</v>
      </c>
      <c r="D12" s="21">
        <f>'Resultat-3M'!D12</f>
        <v>-6.3</v>
      </c>
      <c r="E12" s="21">
        <f>'Resultat-3M'!E12</f>
        <v>-6.2</v>
      </c>
      <c r="F12" s="21">
        <f>'Resultat-3M'!F12</f>
        <v>-5.9</v>
      </c>
      <c r="G12" s="21">
        <f>'Resultat-3M'!G12</f>
        <v>-5.9</v>
      </c>
      <c r="H12" s="21">
        <f>'Resultat-3M'!H12</f>
        <v>-5.9</v>
      </c>
      <c r="I12" s="21">
        <f>'Resultat-3M'!I12</f>
        <v>-5.7</v>
      </c>
      <c r="J12" s="21">
        <f>'Resultat-3M'!J12</f>
        <v>-5.66</v>
      </c>
      <c r="K12" s="21">
        <f>'Resultat-3M'!K12</f>
        <v>-5.6</v>
      </c>
      <c r="L12" s="21">
        <f>'Resultat-3M'!L12</f>
        <v>-3.665</v>
      </c>
      <c r="M12" s="21">
        <f>'Resultat-3M'!M12</f>
        <v>-2.69</v>
      </c>
      <c r="N12" s="21">
        <f>'Resultat-3M'!N12</f>
        <v>-2.754</v>
      </c>
      <c r="O12" s="21">
        <f>'Resultat-3M'!O12</f>
        <v>-2.754</v>
      </c>
      <c r="P12" s="21">
        <f>'Resultat-3M'!P12</f>
        <v>-2.754</v>
      </c>
      <c r="Q12" s="21">
        <f>'Resultat-3M'!Q12</f>
        <v>-2.75</v>
      </c>
      <c r="R12" s="21">
        <f>'Resultat-3M'!R12</f>
        <v>-2.754</v>
      </c>
      <c r="S12" s="21">
        <f>'Resultat-3M'!S12</f>
        <v>-1.8360000000000001</v>
      </c>
      <c r="T12" s="21">
        <f>'Resultat-3M'!T12</f>
        <v>0</v>
      </c>
      <c r="U12" s="21">
        <f>'Resultat-3M'!U12</f>
        <v>0</v>
      </c>
      <c r="V12" s="21">
        <f>'Resultat-3M'!V12</f>
        <v>0</v>
      </c>
      <c r="W12" s="21">
        <f>'Resultat-3M'!W12</f>
        <v>0</v>
      </c>
      <c r="X12" s="21">
        <f>'Resultat-3M'!X12</f>
        <v>0</v>
      </c>
      <c r="Y12" s="49">
        <v>0</v>
      </c>
    </row>
    <row r="13" spans="1:25" s="43" customFormat="1" x14ac:dyDescent="0.25">
      <c r="A13" s="47" t="s">
        <v>70</v>
      </c>
      <c r="B13" s="22">
        <f>'Resultat-3M'!B13</f>
        <v>46.6</v>
      </c>
      <c r="C13" s="22">
        <f>'Resultat-3M'!C13</f>
        <v>58.1</v>
      </c>
      <c r="D13" s="22">
        <f>'Resultat-3M'!D13</f>
        <v>72.2</v>
      </c>
      <c r="E13" s="22">
        <f>'Resultat-3M'!E13</f>
        <v>40.4</v>
      </c>
      <c r="F13" s="22">
        <f>'Resultat-3M'!F13</f>
        <v>43.7</v>
      </c>
      <c r="G13" s="22">
        <f>'Resultat-3M'!G13</f>
        <v>84.9</v>
      </c>
      <c r="H13" s="22">
        <f>'Resultat-3M'!H13</f>
        <v>88.3</v>
      </c>
      <c r="I13" s="22">
        <f>'Resultat-3M'!I13</f>
        <v>76.5</v>
      </c>
      <c r="J13" s="22">
        <f>'Resultat-3M'!J13</f>
        <v>65.160000000000025</v>
      </c>
      <c r="K13" s="22">
        <f>'Resultat-3M'!K13</f>
        <v>99.500000000000014</v>
      </c>
      <c r="L13" s="22">
        <f>'Resultat-3M'!L13</f>
        <v>77.142000000000024</v>
      </c>
      <c r="M13" s="22">
        <f>'Resultat-3M'!M13</f>
        <v>60.531000000000013</v>
      </c>
      <c r="N13" s="22">
        <f>'Resultat-3M'!N13</f>
        <v>45.739999999999988</v>
      </c>
      <c r="O13" s="22">
        <f>'Resultat-3M'!O13</f>
        <v>34.979999999999976</v>
      </c>
      <c r="P13" s="22">
        <f>'Resultat-3M'!P13</f>
        <v>56.279999999999994</v>
      </c>
      <c r="Q13" s="22">
        <f>'Resultat-3M'!Q13</f>
        <v>14.12400000000002</v>
      </c>
      <c r="R13" s="22">
        <f>'Resultat-3M'!R13</f>
        <v>31.419999999999963</v>
      </c>
      <c r="S13" s="22">
        <f>'Resultat-3M'!S13</f>
        <v>32.119999999999969</v>
      </c>
      <c r="T13" s="22">
        <f>'Resultat-3M'!T13</f>
        <v>39.519999999999982</v>
      </c>
      <c r="U13" s="22">
        <f>'Resultat-3M'!U13</f>
        <v>15.800000000000029</v>
      </c>
      <c r="V13" s="22">
        <f>'Resultat-3M'!V13</f>
        <v>26.699999999999971</v>
      </c>
      <c r="W13" s="22">
        <f>'Resultat-3M'!W13</f>
        <v>21.980000000000015</v>
      </c>
      <c r="X13" s="22">
        <f>'Resultat-3M'!X13</f>
        <v>16.814000000000011</v>
      </c>
    </row>
    <row r="14" spans="1:25" x14ac:dyDescent="0.25">
      <c r="A14" s="66" t="s">
        <v>71</v>
      </c>
      <c r="B14" s="42">
        <f>'Resultat-3M'!B14</f>
        <v>0</v>
      </c>
      <c r="C14" s="42">
        <f>'Resultat-3M'!C14</f>
        <v>-7.8</v>
      </c>
      <c r="D14" s="42">
        <f>'Resultat-3M'!D14</f>
        <v>-3.8</v>
      </c>
      <c r="E14" s="42">
        <f>'Resultat-3M'!E14</f>
        <v>5.2</v>
      </c>
      <c r="F14" s="42">
        <f>'Resultat-3M'!F14</f>
        <v>-5</v>
      </c>
      <c r="G14" s="42">
        <f>'Resultat-3M'!G14</f>
        <v>-3.7</v>
      </c>
      <c r="H14" s="42">
        <f>'Resultat-3M'!H14</f>
        <v>-2.2999999999999998</v>
      </c>
      <c r="I14" s="42">
        <f>'Resultat-3M'!I14</f>
        <v>-3.3</v>
      </c>
      <c r="J14" s="42">
        <f>'Resultat-3M'!J14</f>
        <v>-2.2999999999999998</v>
      </c>
      <c r="K14" s="42">
        <f>'Resultat-3M'!K14</f>
        <v>-0.24000000000000002</v>
      </c>
      <c r="L14" s="42">
        <f>'Resultat-3M'!L14</f>
        <v>-4.66</v>
      </c>
      <c r="M14" s="42">
        <f>'Resultat-3M'!M14</f>
        <v>-35.5</v>
      </c>
      <c r="N14" s="42">
        <f>'Resultat-3M'!N14</f>
        <v>-1.7</v>
      </c>
      <c r="O14" s="42">
        <f>'Resultat-3M'!O14</f>
        <v>-25.36</v>
      </c>
      <c r="P14" s="42">
        <f>'Resultat-3M'!P14</f>
        <v>-2.8</v>
      </c>
      <c r="Q14" s="42">
        <f>'Resultat-3M'!Q14</f>
        <v>-0.9</v>
      </c>
      <c r="R14" s="42">
        <f>'Resultat-3M'!R14</f>
        <v>-0.4</v>
      </c>
      <c r="S14" s="42">
        <f>'Resultat-3M'!S14</f>
        <v>-0.9</v>
      </c>
      <c r="T14" s="42">
        <f>'Resultat-3M'!T14</f>
        <v>-0.4</v>
      </c>
      <c r="U14" s="42">
        <f>'Resultat-3M'!U14</f>
        <v>-1.2</v>
      </c>
      <c r="V14" s="42">
        <f>'Resultat-3M'!V14</f>
        <v>-1.56</v>
      </c>
      <c r="W14" s="42">
        <f>'Resultat-3M'!W14</f>
        <v>-0.14000000000000001</v>
      </c>
      <c r="X14" s="42">
        <f>'Resultat-3M'!X14</f>
        <v>0.4</v>
      </c>
    </row>
    <row r="15" spans="1:25" s="15" customFormat="1" x14ac:dyDescent="0.25">
      <c r="A15" s="45" t="s">
        <v>72</v>
      </c>
      <c r="B15" s="23">
        <f>'Resultat-3M'!B15</f>
        <v>46.6</v>
      </c>
      <c r="C15" s="23">
        <f>'Resultat-3M'!C15</f>
        <v>50.3</v>
      </c>
      <c r="D15" s="23">
        <f>'Resultat-3M'!D15</f>
        <v>68.400000000000006</v>
      </c>
      <c r="E15" s="23">
        <f>'Resultat-3M'!E15</f>
        <v>45.6</v>
      </c>
      <c r="F15" s="23">
        <f>'Resultat-3M'!F15</f>
        <v>38.700000000000003</v>
      </c>
      <c r="G15" s="23">
        <f>'Resultat-3M'!G15</f>
        <v>81.2</v>
      </c>
      <c r="H15" s="23">
        <f>'Resultat-3M'!H15</f>
        <v>86.1</v>
      </c>
      <c r="I15" s="23">
        <f>'Resultat-3M'!I15</f>
        <v>73.2</v>
      </c>
      <c r="J15" s="23">
        <f>'Resultat-3M'!J15</f>
        <v>62.860000000000028</v>
      </c>
      <c r="K15" s="23">
        <f>'Resultat-3M'!K15</f>
        <v>99.260000000000019</v>
      </c>
      <c r="L15" s="23">
        <f>'Resultat-3M'!L15</f>
        <v>72.482000000000028</v>
      </c>
      <c r="M15" s="23">
        <f>'Resultat-3M'!M15</f>
        <v>25.031000000000013</v>
      </c>
      <c r="N15" s="23">
        <f>'Resultat-3M'!N15</f>
        <v>44.039999999999985</v>
      </c>
      <c r="O15" s="23">
        <f>'Resultat-3M'!O15</f>
        <v>9.6199999999999761</v>
      </c>
      <c r="P15" s="23">
        <f>'Resultat-3M'!P15</f>
        <v>53.48</v>
      </c>
      <c r="Q15" s="23">
        <f>'Resultat-3M'!Q15</f>
        <v>13.22400000000002</v>
      </c>
      <c r="R15" s="23">
        <f>'Resultat-3M'!R15</f>
        <v>31.019999999999964</v>
      </c>
      <c r="S15" s="23">
        <f>'Resultat-3M'!S15</f>
        <v>31.21999999999997</v>
      </c>
      <c r="T15" s="23">
        <f>'Resultat-3M'!T15</f>
        <v>39.119999999999983</v>
      </c>
      <c r="U15" s="23">
        <f>'Resultat-3M'!U15</f>
        <v>14.60000000000003</v>
      </c>
      <c r="V15" s="23">
        <f>'Resultat-3M'!V15</f>
        <v>25.139999999999972</v>
      </c>
      <c r="W15" s="23">
        <f>'Resultat-3M'!W15</f>
        <v>21.840000000000014</v>
      </c>
      <c r="X15" s="23">
        <f>'Resultat-3M'!X15</f>
        <v>17.214000000000009</v>
      </c>
    </row>
    <row r="16" spans="1:25" x14ac:dyDescent="0.25">
      <c r="A16" s="45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7" spans="1:24" x14ac:dyDescent="0.25">
      <c r="A17" s="46" t="s">
        <v>73</v>
      </c>
      <c r="B17" s="21">
        <f>'Resultat-3M'!B17</f>
        <v>-10.5</v>
      </c>
      <c r="C17" s="21">
        <f>'Resultat-3M'!C17</f>
        <v>-11.1</v>
      </c>
      <c r="D17" s="21">
        <f>'Resultat-3M'!D17</f>
        <v>-15.4</v>
      </c>
      <c r="E17" s="21">
        <f>'Resultat-3M'!E17</f>
        <v>-8.9</v>
      </c>
      <c r="F17" s="21">
        <f>'Resultat-3M'!F17</f>
        <v>-9.3000000000000007</v>
      </c>
      <c r="G17" s="21">
        <f>'Resultat-3M'!G17</f>
        <v>-19.7</v>
      </c>
      <c r="H17" s="21">
        <f>'Resultat-3M'!H17</f>
        <v>-20.2</v>
      </c>
      <c r="I17" s="21">
        <f>'Resultat-3M'!I17</f>
        <v>-17.399999999999999</v>
      </c>
      <c r="J17" s="21">
        <f>'Resultat-3M'!J17</f>
        <v>-14.3</v>
      </c>
      <c r="K17" s="21">
        <f>'Resultat-3M'!K17</f>
        <v>-22.04</v>
      </c>
      <c r="L17" s="21">
        <f>'Resultat-3M'!L17</f>
        <v>-16.962</v>
      </c>
      <c r="M17" s="21">
        <f>'Resultat-3M'!M17</f>
        <v>-15.429</v>
      </c>
      <c r="N17" s="21">
        <f>'Resultat-3M'!N17</f>
        <v>-10</v>
      </c>
      <c r="O17" s="21">
        <f>'Resultat-3M'!O17</f>
        <v>-8.2600000000000016</v>
      </c>
      <c r="P17" s="21">
        <f>'Resultat-3M'!P17</f>
        <v>-11.9</v>
      </c>
      <c r="Q17" s="21">
        <f>'Resultat-3M'!Q17</f>
        <v>-3.8</v>
      </c>
      <c r="R17" s="21">
        <f>'Resultat-3M'!R17</f>
        <v>-6.5</v>
      </c>
      <c r="S17" s="21">
        <f>'Resultat-3M'!S17</f>
        <v>-8.8000000000000007</v>
      </c>
      <c r="T17" s="21">
        <f>'Resultat-3M'!T17</f>
        <v>-8.4</v>
      </c>
      <c r="U17" s="21">
        <f>'Resultat-3M'!U17</f>
        <v>-2.7</v>
      </c>
      <c r="V17" s="21">
        <f>'Resultat-3M'!V17</f>
        <v>-5.0599999999999996</v>
      </c>
      <c r="W17" s="21">
        <f>'Resultat-3M'!W17</f>
        <v>-4.8600000000000003</v>
      </c>
      <c r="X17" s="21">
        <f>'Resultat-3M'!X17</f>
        <v>-4</v>
      </c>
    </row>
    <row r="18" spans="1:24" s="15" customFormat="1" x14ac:dyDescent="0.25">
      <c r="A18" s="47" t="s">
        <v>74</v>
      </c>
      <c r="B18" s="22">
        <f>'Resultat-3M'!B18</f>
        <v>36.1</v>
      </c>
      <c r="C18" s="22">
        <f>'Resultat-3M'!C18</f>
        <v>39.200000000000003</v>
      </c>
      <c r="D18" s="22">
        <f>'Resultat-3M'!D18</f>
        <v>52.9</v>
      </c>
      <c r="E18" s="22">
        <f>'Resultat-3M'!E18</f>
        <v>36.700000000000003</v>
      </c>
      <c r="F18" s="22">
        <f>'Resultat-3M'!F18</f>
        <v>29.4</v>
      </c>
      <c r="G18" s="22">
        <f>'Resultat-3M'!G18</f>
        <v>61.5</v>
      </c>
      <c r="H18" s="22">
        <f>'Resultat-3M'!H18</f>
        <v>65.8</v>
      </c>
      <c r="I18" s="22">
        <f>'Resultat-3M'!I18</f>
        <v>55.9</v>
      </c>
      <c r="J18" s="22">
        <f>'Resultat-3M'!J18</f>
        <v>48.560000000000031</v>
      </c>
      <c r="K18" s="22">
        <f>'Resultat-3M'!K18</f>
        <v>77.220000000000027</v>
      </c>
      <c r="L18" s="22">
        <f>'Resultat-3M'!L18</f>
        <v>55.520000000000024</v>
      </c>
      <c r="M18" s="22">
        <f>'Resultat-3M'!M18</f>
        <v>9.6020000000000127</v>
      </c>
      <c r="N18" s="22">
        <f>'Resultat-3M'!N18</f>
        <v>34.039999999999985</v>
      </c>
      <c r="O18" s="22">
        <f>'Resultat-3M'!O18</f>
        <v>1.3599999999999746</v>
      </c>
      <c r="P18" s="22">
        <f>'Resultat-3M'!P18</f>
        <v>41.58</v>
      </c>
      <c r="Q18" s="22">
        <f>'Resultat-3M'!Q18</f>
        <v>9.4240000000000208</v>
      </c>
      <c r="R18" s="22">
        <f>'Resultat-3M'!R18</f>
        <v>24.519999999999964</v>
      </c>
      <c r="S18" s="22">
        <f>'Resultat-3M'!S18</f>
        <v>22.41999999999997</v>
      </c>
      <c r="T18" s="22">
        <f>'Resultat-3M'!T18</f>
        <v>30.719999999999985</v>
      </c>
      <c r="U18" s="22">
        <f>'Resultat-3M'!U18</f>
        <v>11.900000000000031</v>
      </c>
      <c r="V18" s="22">
        <f>'Resultat-3M'!V18</f>
        <v>20.079999999999973</v>
      </c>
      <c r="W18" s="22">
        <f>'Resultat-3M'!W18</f>
        <v>16.980000000000015</v>
      </c>
      <c r="X18" s="22">
        <f>'Resultat-3M'!X18</f>
        <v>13.214000000000009</v>
      </c>
    </row>
    <row r="19" spans="1:24" s="15" customFormat="1" x14ac:dyDescent="0.25">
      <c r="A19" s="4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1:24" x14ac:dyDescent="0.25">
      <c r="A20" s="45" t="s">
        <v>75</v>
      </c>
      <c r="B20" s="23"/>
      <c r="C20" s="23"/>
      <c r="D20" s="23"/>
      <c r="E20" s="23"/>
      <c r="F20" s="23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spans="1:24" x14ac:dyDescent="0.25">
      <c r="A21" s="58" t="s">
        <v>81</v>
      </c>
      <c r="B21" s="57"/>
      <c r="C21" s="57"/>
      <c r="D21" s="57"/>
      <c r="E21" s="57"/>
      <c r="F21" s="57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spans="1:24" x14ac:dyDescent="0.25">
      <c r="A22" s="25" t="s">
        <v>83</v>
      </c>
      <c r="B22" s="30">
        <f>'Resultat-3M'!B22</f>
        <v>5.6</v>
      </c>
      <c r="C22" s="30">
        <f>'Resultat-3M'!C22</f>
        <v>2</v>
      </c>
      <c r="D22" s="30">
        <f>'Resultat-3M'!D22</f>
        <v>-0.1</v>
      </c>
      <c r="E22" s="30">
        <f>'Resultat-3M'!E22</f>
        <v>12</v>
      </c>
      <c r="F22" s="30">
        <f>'Resultat-3M'!F22</f>
        <v>26.9</v>
      </c>
      <c r="G22" s="30">
        <f>'Resultat-3M'!G22</f>
        <v>29.9</v>
      </c>
      <c r="H22" s="30">
        <f>'Resultat-3M'!H22</f>
        <v>-0.1</v>
      </c>
      <c r="I22" s="30">
        <f>'Resultat-3M'!I22</f>
        <v>-11.1</v>
      </c>
      <c r="J22" s="30">
        <f>'Resultat-3M'!J22</f>
        <v>-2</v>
      </c>
      <c r="K22" s="30">
        <f>'Resultat-3M'!K22</f>
        <v>6.3</v>
      </c>
      <c r="L22" s="30">
        <f>'Resultat-3M'!L22</f>
        <v>0.1</v>
      </c>
      <c r="M22" s="30">
        <f>'Resultat-3M'!M22</f>
        <v>-3.556</v>
      </c>
      <c r="N22" s="30">
        <f>'Resultat-3M'!N22</f>
        <v>0.54</v>
      </c>
      <c r="O22" s="30">
        <f>'Resultat-3M'!O22</f>
        <v>0.14000000000000001</v>
      </c>
      <c r="P22" s="30" t="str">
        <f>'Resultat-3M'!P22</f>
        <v>-</v>
      </c>
      <c r="Q22" s="30">
        <f>'Resultat-3M'!Q22</f>
        <v>1.7</v>
      </c>
      <c r="R22" s="30">
        <f>'Resultat-3M'!R22</f>
        <v>-15</v>
      </c>
      <c r="S22" s="30">
        <f>'Resultat-3M'!S22</f>
        <v>-13.44</v>
      </c>
      <c r="T22" s="30">
        <f>'Resultat-3M'!T22</f>
        <v>-0.44</v>
      </c>
      <c r="U22" s="30">
        <f>'Resultat-3M'!U22</f>
        <v>-0.3</v>
      </c>
      <c r="V22" s="30">
        <f>'Resultat-3M'!V22</f>
        <v>1.8</v>
      </c>
      <c r="W22" s="30">
        <f>'Resultat-3M'!W22</f>
        <v>-4.5</v>
      </c>
      <c r="X22" s="30">
        <f>'Resultat-3M'!X22</f>
        <v>-5.1999999999999998E-2</v>
      </c>
    </row>
    <row r="23" spans="1:24" x14ac:dyDescent="0.25">
      <c r="A23" s="46" t="s">
        <v>84</v>
      </c>
      <c r="B23" s="21">
        <f>'Resultat-3M'!B23</f>
        <v>-1.1000000000000001</v>
      </c>
      <c r="C23" s="21">
        <f>'Resultat-3M'!C23</f>
        <v>-0.5</v>
      </c>
      <c r="D23" s="21">
        <f>'Resultat-3M'!D23</f>
        <v>0</v>
      </c>
      <c r="E23" s="21">
        <f>'Resultat-3M'!E23</f>
        <v>-1.7</v>
      </c>
      <c r="F23" s="21">
        <f>'Resultat-3M'!F23</f>
        <v>-5.9</v>
      </c>
      <c r="G23" s="21">
        <f>'Resultat-3M'!G23</f>
        <v>-6.6</v>
      </c>
      <c r="H23" s="21">
        <f>'Resultat-3M'!H23</f>
        <v>0</v>
      </c>
      <c r="I23" s="21">
        <f>'Resultat-3M'!I23</f>
        <v>2.2999999999999998</v>
      </c>
      <c r="J23" s="21">
        <f>'Resultat-3M'!J23</f>
        <v>0.44</v>
      </c>
      <c r="K23" s="21">
        <f>'Resultat-3M'!K23</f>
        <v>-1.34</v>
      </c>
      <c r="L23" s="21">
        <f>'Resultat-3M'!L23</f>
        <v>0</v>
      </c>
      <c r="M23" s="21">
        <f>'Resultat-3M'!M23</f>
        <v>0.70399999999999996</v>
      </c>
      <c r="N23" s="21">
        <f>'Resultat-3M'!N23</f>
        <v>-0.1</v>
      </c>
      <c r="O23" s="21" t="str">
        <f>'Resultat-3M'!O23</f>
        <v>-</v>
      </c>
      <c r="P23" s="21" t="str">
        <f>'Resultat-3M'!P23</f>
        <v>-</v>
      </c>
      <c r="Q23" s="21">
        <f>'Resultat-3M'!Q23</f>
        <v>-1.1000000000000001</v>
      </c>
      <c r="R23" s="21">
        <f>'Resultat-3M'!R23</f>
        <v>3.4</v>
      </c>
      <c r="S23" s="21">
        <f>'Resultat-3M'!S23</f>
        <v>3</v>
      </c>
      <c r="T23" s="21">
        <f>'Resultat-3M'!T23</f>
        <v>0.1</v>
      </c>
      <c r="U23" s="21">
        <f>'Resultat-3M'!U23</f>
        <v>0.44</v>
      </c>
      <c r="V23" s="21">
        <f>'Resultat-3M'!V23</f>
        <v>-1</v>
      </c>
      <c r="W23" s="21">
        <f>'Resultat-3M'!W23</f>
        <v>1</v>
      </c>
      <c r="X23" s="21" t="str">
        <f>'Resultat-3M'!X23</f>
        <v>-</v>
      </c>
    </row>
    <row r="24" spans="1:24" x14ac:dyDescent="0.25">
      <c r="A24" s="58" t="s">
        <v>82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</row>
    <row r="25" spans="1:24" x14ac:dyDescent="0.25">
      <c r="A25" s="46" t="s">
        <v>76</v>
      </c>
      <c r="B25" s="21">
        <f>'Resultat-3M'!B25</f>
        <v>-26.2</v>
      </c>
      <c r="C25" s="21">
        <f>'Resultat-3M'!C25</f>
        <v>46.1</v>
      </c>
      <c r="D25" s="21">
        <f>'Resultat-3M'!D25</f>
        <v>12.1</v>
      </c>
      <c r="E25" s="21">
        <f>'Resultat-3M'!E25</f>
        <v>13.6</v>
      </c>
      <c r="F25" s="21">
        <f>'Resultat-3M'!F25</f>
        <v>12.7</v>
      </c>
      <c r="G25" s="21">
        <f>'Resultat-3M'!G25</f>
        <v>24.2</v>
      </c>
      <c r="H25" s="21">
        <f>'Resultat-3M'!H25</f>
        <v>4.5</v>
      </c>
      <c r="I25" s="21">
        <f>'Resultat-3M'!I25</f>
        <v>8.8000000000000007</v>
      </c>
      <c r="J25" s="21">
        <f>'Resultat-3M'!J25</f>
        <v>4.04</v>
      </c>
      <c r="K25" s="21">
        <f>'Resultat-3M'!K25</f>
        <v>-8.6999999999999993</v>
      </c>
      <c r="L25" s="21">
        <f>'Resultat-3M'!L25</f>
        <v>13.762</v>
      </c>
      <c r="M25" s="21">
        <f>'Resultat-3M'!M25</f>
        <v>-21.591999999999999</v>
      </c>
      <c r="N25" s="21">
        <f>'Resultat-3M'!N25</f>
        <v>2.7</v>
      </c>
      <c r="O25" s="21">
        <f>'Resultat-3M'!O25</f>
        <v>-23.66</v>
      </c>
      <c r="P25" s="21">
        <f>'Resultat-3M'!P25</f>
        <v>23.84</v>
      </c>
      <c r="Q25" s="21">
        <f>'Resultat-3M'!Q25</f>
        <v>-10.6</v>
      </c>
      <c r="R25" s="21">
        <f>'Resultat-3M'!R25</f>
        <v>6</v>
      </c>
      <c r="S25" s="21">
        <f>'Resultat-3M'!S25</f>
        <v>-3.64</v>
      </c>
      <c r="T25" s="21">
        <f>'Resultat-3M'!T25</f>
        <v>1.6</v>
      </c>
      <c r="U25" s="21">
        <f>'Resultat-3M'!U25</f>
        <v>-0.6</v>
      </c>
      <c r="V25" s="21">
        <f>'Resultat-3M'!V25</f>
        <v>-1.9</v>
      </c>
      <c r="W25" s="21">
        <f>'Resultat-3M'!W25</f>
        <v>1.86</v>
      </c>
      <c r="X25" s="21">
        <f>'Resultat-3M'!X25</f>
        <v>6</v>
      </c>
    </row>
    <row r="26" spans="1:24" x14ac:dyDescent="0.25">
      <c r="A26" s="46" t="s">
        <v>77</v>
      </c>
      <c r="B26" s="21">
        <f>'Resultat-3M'!B26</f>
        <v>0.7</v>
      </c>
      <c r="C26" s="21">
        <f>'Resultat-3M'!C26</f>
        <v>-1.2</v>
      </c>
      <c r="D26" s="21">
        <f>'Resultat-3M'!D26</f>
        <v>1.9</v>
      </c>
      <c r="E26" s="21">
        <f>'Resultat-3M'!E26</f>
        <v>0.5</v>
      </c>
      <c r="F26" s="21">
        <f>'Resultat-3M'!F26</f>
        <v>-0.6</v>
      </c>
      <c r="G26" s="21">
        <f>'Resultat-3M'!G26</f>
        <v>-7</v>
      </c>
      <c r="H26" s="21">
        <f>'Resultat-3M'!H26</f>
        <v>1.9</v>
      </c>
      <c r="I26" s="21">
        <f>'Resultat-3M'!I26</f>
        <v>2.5</v>
      </c>
      <c r="J26" s="21">
        <f>'Resultat-3M'!J26</f>
        <v>-1.4</v>
      </c>
      <c r="K26" s="21">
        <f>'Resultat-3M'!K26</f>
        <v>-1.6</v>
      </c>
      <c r="L26" s="21">
        <f>'Resultat-3M'!L26</f>
        <v>2.2559999999999998</v>
      </c>
      <c r="M26" s="21">
        <f>'Resultat-3M'!M26</f>
        <v>0.749</v>
      </c>
      <c r="N26" s="21">
        <f>'Resultat-3M'!N26</f>
        <v>1.2</v>
      </c>
      <c r="O26" s="21">
        <f>'Resultat-3M'!O26</f>
        <v>2.34</v>
      </c>
      <c r="P26" s="21">
        <f>'Resultat-3M'!P26</f>
        <v>-1.9</v>
      </c>
      <c r="Q26" s="21">
        <f>'Resultat-3M'!Q26</f>
        <v>-0.2</v>
      </c>
      <c r="R26" s="21">
        <f>'Resultat-3M'!R26</f>
        <v>0.1</v>
      </c>
      <c r="S26" s="21">
        <f>'Resultat-3M'!S26</f>
        <v>-2</v>
      </c>
      <c r="T26" s="21">
        <f>'Resultat-3M'!T26</f>
        <v>3.4</v>
      </c>
      <c r="U26" s="21">
        <f>'Resultat-3M'!U26</f>
        <v>-0.5</v>
      </c>
      <c r="V26" s="21">
        <f>'Resultat-3M'!V26</f>
        <v>-1.4</v>
      </c>
      <c r="W26" s="21">
        <f>'Resultat-3M'!W26</f>
        <v>-0.6</v>
      </c>
      <c r="X26" s="21">
        <f>'Resultat-3M'!X26</f>
        <v>-1.2</v>
      </c>
    </row>
    <row r="27" spans="1:24" x14ac:dyDescent="0.25">
      <c r="A27" s="46" t="s">
        <v>84</v>
      </c>
      <c r="B27" s="21">
        <f>'Resultat-3M'!B27</f>
        <v>-0.2</v>
      </c>
      <c r="C27" s="21">
        <f>'Resultat-3M'!C27</f>
        <v>0.3</v>
      </c>
      <c r="D27" s="21">
        <f>'Resultat-3M'!D27</f>
        <v>-0.4</v>
      </c>
      <c r="E27" s="21">
        <f>'Resultat-3M'!E27</f>
        <v>-0.1</v>
      </c>
      <c r="F27" s="21">
        <f>'Resultat-3M'!F27</f>
        <v>0.1</v>
      </c>
      <c r="G27" s="21">
        <f>'Resultat-3M'!G27</f>
        <v>1.4</v>
      </c>
      <c r="H27" s="21">
        <f>'Resultat-3M'!H27</f>
        <v>-0.4</v>
      </c>
      <c r="I27" s="21">
        <f>'Resultat-3M'!I27</f>
        <v>-0.5</v>
      </c>
      <c r="J27" s="21">
        <f>'Resultat-3M'!J27</f>
        <v>0.24</v>
      </c>
      <c r="K27" s="21">
        <f>'Resultat-3M'!K27</f>
        <v>0.4</v>
      </c>
      <c r="L27" s="21">
        <f>'Resultat-3M'!L27</f>
        <v>-0.46500000000000002</v>
      </c>
      <c r="M27" s="21">
        <f>'Resultat-3M'!M27</f>
        <v>-0.17499999999999999</v>
      </c>
      <c r="N27" s="21">
        <f>'Resultat-3M'!N27</f>
        <v>-0.3</v>
      </c>
      <c r="O27" s="21">
        <f>'Resultat-3M'!O27</f>
        <v>-0.5</v>
      </c>
      <c r="P27" s="21">
        <f>'Resultat-3M'!P27</f>
        <v>0.44</v>
      </c>
      <c r="Q27" s="21">
        <f>'Resultat-3M'!Q27</f>
        <v>0.1</v>
      </c>
      <c r="R27" s="21" t="str">
        <f>'Resultat-3M'!R27</f>
        <v>-</v>
      </c>
      <c r="S27" s="21">
        <f>'Resultat-3M'!S27</f>
        <v>0.5</v>
      </c>
      <c r="T27" s="21">
        <f>'Resultat-3M'!T27</f>
        <v>-0.74</v>
      </c>
      <c r="U27" s="21">
        <f>'Resultat-3M'!U27</f>
        <v>0.14000000000000001</v>
      </c>
      <c r="V27" s="21">
        <f>'Resultat-3M'!V27</f>
        <v>0.3</v>
      </c>
      <c r="W27" s="21">
        <f>'Resultat-3M'!W27</f>
        <v>0.1</v>
      </c>
      <c r="X27" s="21">
        <f>'Resultat-3M'!X27</f>
        <v>0.27200000000000002</v>
      </c>
    </row>
    <row r="28" spans="1:24" s="15" customFormat="1" x14ac:dyDescent="0.25">
      <c r="A28" s="47" t="s">
        <v>78</v>
      </c>
      <c r="B28" s="22">
        <f>'Resultat-3M'!B28</f>
        <v>15.1</v>
      </c>
      <c r="C28" s="22">
        <f>'Resultat-3M'!C28</f>
        <v>85.8</v>
      </c>
      <c r="D28" s="22">
        <f>'Resultat-3M'!D28</f>
        <v>66.5</v>
      </c>
      <c r="E28" s="22">
        <f>'Resultat-3M'!E28</f>
        <v>61</v>
      </c>
      <c r="F28" s="22">
        <f>'Resultat-3M'!F28</f>
        <v>62.6</v>
      </c>
      <c r="G28" s="22">
        <f>'Resultat-3M'!G28</f>
        <v>103.40000000000002</v>
      </c>
      <c r="H28" s="22">
        <f>'Resultat-3M'!H28</f>
        <v>71.8</v>
      </c>
      <c r="I28" s="22">
        <f>'Resultat-3M'!I28</f>
        <v>57.9</v>
      </c>
      <c r="J28" s="22">
        <f>'Resultat-3M'!J28</f>
        <v>49.880000000000031</v>
      </c>
      <c r="K28" s="22">
        <f>'Resultat-3M'!K28</f>
        <v>72.28000000000003</v>
      </c>
      <c r="L28" s="22">
        <f>'Resultat-3M'!L28</f>
        <v>71.17300000000003</v>
      </c>
      <c r="M28" s="22">
        <f>'Resultat-3M'!M28</f>
        <v>-14.267999999999986</v>
      </c>
      <c r="N28" s="22">
        <f>'Resultat-3M'!N28</f>
        <v>38.079999999999991</v>
      </c>
      <c r="O28" s="22">
        <f>'Resultat-3M'!O28</f>
        <v>-20.320000000000025</v>
      </c>
      <c r="P28" s="22">
        <f>'Resultat-3M'!P28</f>
        <v>63.96</v>
      </c>
      <c r="Q28" s="22">
        <f>'Resultat-3M'!Q28</f>
        <v>-0.67599999999997917</v>
      </c>
      <c r="R28" s="22">
        <f>'Resultat-3M'!R28</f>
        <v>19.019999999999968</v>
      </c>
      <c r="S28" s="22">
        <f>'Resultat-3M'!S28</f>
        <v>6.8399999999999697</v>
      </c>
      <c r="T28" s="22">
        <f>'Resultat-3M'!T28</f>
        <v>34.639999999999986</v>
      </c>
      <c r="U28" s="22">
        <f>'Resultat-3M'!U28</f>
        <v>11.08000000000003</v>
      </c>
      <c r="V28" s="22">
        <f>'Resultat-3M'!V28</f>
        <v>17.879999999999978</v>
      </c>
      <c r="W28" s="22">
        <f>'Resultat-3M'!W28</f>
        <v>14.840000000000014</v>
      </c>
      <c r="X28" s="22">
        <f>'Resultat-3M'!X28</f>
        <v>18.234000000000009</v>
      </c>
    </row>
    <row r="29" spans="1:24" s="15" customFormat="1" x14ac:dyDescent="0.25">
      <c r="A29" s="45"/>
      <c r="B29" s="59"/>
      <c r="C29" s="59"/>
      <c r="D29" s="59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1:24" x14ac:dyDescent="0.25">
      <c r="A30" s="45" t="s">
        <v>79</v>
      </c>
      <c r="B30" s="59"/>
      <c r="C30" s="59"/>
      <c r="D30" s="59"/>
      <c r="E30" s="23"/>
      <c r="F30" s="45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</row>
    <row r="31" spans="1:24" s="14" customFormat="1" x14ac:dyDescent="0.25">
      <c r="A31" s="46" t="s">
        <v>80</v>
      </c>
      <c r="B31" s="24">
        <f>+'Resultat-3M'!B31</f>
        <v>0.85</v>
      </c>
      <c r="C31" s="24">
        <f>+'Resultat-3M'!C31</f>
        <v>0.93</v>
      </c>
      <c r="D31" s="24">
        <f>+'Resultat-3M'!D31</f>
        <v>1.25</v>
      </c>
      <c r="E31" s="24">
        <f>+'Resultat-3M'!E31</f>
        <v>0.87</v>
      </c>
      <c r="F31" s="24">
        <f>+'Resultat-3M'!F31</f>
        <v>0.69</v>
      </c>
      <c r="G31" s="24">
        <f>+'Resultat-3M'!G31</f>
        <v>1.4532350190429402</v>
      </c>
      <c r="H31" s="24">
        <f>+'Resultat-3M'!H31</f>
        <v>4.667926923268638</v>
      </c>
      <c r="I31" s="24">
        <f>+'Resultat-3M'!I31</f>
        <v>3.9632112705257034</v>
      </c>
      <c r="J31" s="24">
        <f>+'Resultat-3M'!J31</f>
        <v>3.4450866265106099</v>
      </c>
      <c r="K31" s="24">
        <f>+'Resultat-3M'!K31</f>
        <v>5.4770819989992532</v>
      </c>
      <c r="L31" s="24">
        <f>+'Resultat-3M'!L31</f>
        <v>3.9756066319045988</v>
      </c>
      <c r="M31" s="24">
        <f>+'Resultat-3M'!M31</f>
        <v>0.69176476653873376</v>
      </c>
      <c r="N31" s="24">
        <f>+'Resultat-3M'!N31</f>
        <v>2.4490265309445118</v>
      </c>
      <c r="O31" s="24">
        <f>+'Resultat-3M'!O31</f>
        <v>9.890401246665044E-2</v>
      </c>
      <c r="P31" s="24">
        <f>+'Resultat-3M'!P31</f>
        <v>2.9964905327481728</v>
      </c>
      <c r="Q31" s="24">
        <f>+'Resultat-3M'!Q31</f>
        <v>0.67906632343683315</v>
      </c>
      <c r="R31" s="24">
        <f>+'Resultat-3M'!R31</f>
        <v>1.7658589042515342</v>
      </c>
      <c r="S31" s="24">
        <f>+'Resultat-3M'!S31</f>
        <v>1.63</v>
      </c>
      <c r="T31" s="24">
        <f>+'Resultat-3M'!T31</f>
        <v>2.2809053112286262</v>
      </c>
      <c r="U31" s="24">
        <f>+'Resultat-3M'!U31</f>
        <v>0.88846910770466647</v>
      </c>
      <c r="V31" s="24">
        <f>+'Resultat-3M'!V31</f>
        <v>1.4928858840767267</v>
      </c>
      <c r="W31" s="24">
        <f>+'Resultat-3M'!W31</f>
        <v>1.2607567069043741</v>
      </c>
      <c r="X31" s="24">
        <f>+'Resultat-3M'!X31</f>
        <v>0.98199343998928978</v>
      </c>
    </row>
    <row r="32" spans="1:24" x14ac:dyDescent="0.25">
      <c r="A32" s="46" t="s">
        <v>239</v>
      </c>
      <c r="B32" s="67">
        <f>+'Resultat-3M'!B32</f>
        <v>42310.430999999997</v>
      </c>
      <c r="C32" s="67">
        <f>+'Resultat-3M'!C32</f>
        <v>42310.430999999997</v>
      </c>
      <c r="D32" s="67">
        <f>+'Resultat-3M'!D32</f>
        <v>42310.430999999997</v>
      </c>
      <c r="E32" s="67">
        <f>+'Resultat-3M'!E32</f>
        <v>42310.430999999997</v>
      </c>
      <c r="F32" s="67">
        <f>+'Resultat-3M'!F32</f>
        <v>42310.430999999997</v>
      </c>
      <c r="G32" s="67">
        <f>+'Resultat-3M'!G32</f>
        <v>42310.430999999997</v>
      </c>
      <c r="H32" s="67">
        <f>+'Resultat-3M'!H32</f>
        <v>14103.477000000001</v>
      </c>
      <c r="I32" s="67">
        <f>+'Resultat-3M'!I32</f>
        <v>14103.477000000001</v>
      </c>
      <c r="J32" s="67">
        <f>+'Resultat-3M'!J32</f>
        <v>14070.309043835601</v>
      </c>
      <c r="K32" s="67">
        <f>+'Resultat-3M'!K32</f>
        <v>14059.131564102599</v>
      </c>
      <c r="L32" s="67">
        <f>+'Resultat-3M'!L32</f>
        <v>14036.5913425414</v>
      </c>
      <c r="M32" s="67">
        <f>+'Resultat-3M'!M32</f>
        <v>13968.9625111111</v>
      </c>
      <c r="N32" s="67">
        <f>+'Resultat-3M'!N32</f>
        <v>13887.293</v>
      </c>
      <c r="O32" s="67">
        <f>+'Resultat-3M'!O32</f>
        <v>13887.293</v>
      </c>
      <c r="P32" s="67">
        <f>+'Resultat-3M'!P32</f>
        <v>13887.293</v>
      </c>
      <c r="Q32" s="67">
        <f>+'Resultat-3M'!Q32</f>
        <v>13887.293</v>
      </c>
      <c r="R32" s="67">
        <f>+'Resultat-3M'!R32</f>
        <v>13741.9144794521</v>
      </c>
      <c r="S32" s="67">
        <f>+'Resultat-3M'!S32</f>
        <v>13692.208000000001</v>
      </c>
      <c r="T32" s="67">
        <f>+'Resultat-3M'!T32</f>
        <v>13594.126</v>
      </c>
      <c r="U32" s="67">
        <f>+'Resultat-3M'!U32</f>
        <v>13445.1</v>
      </c>
      <c r="V32" s="67">
        <f>+'Resultat-3M'!V32</f>
        <v>13445.1</v>
      </c>
      <c r="W32" s="67">
        <f>+'Resultat-3M'!W32</f>
        <v>13445.1</v>
      </c>
      <c r="X32" s="67">
        <f>+'Resultat-3M'!X32</f>
        <v>13445.1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2"/>
  <sheetViews>
    <sheetView workbookViewId="0"/>
  </sheetViews>
  <sheetFormatPr defaultColWidth="9.140625" defaultRowHeight="15" x14ac:dyDescent="0.25"/>
  <cols>
    <col min="1" max="1" width="57.7109375" bestFit="1" customWidth="1"/>
    <col min="2" max="3" width="9.140625" style="25" customWidth="1"/>
    <col min="4" max="5" width="9.140625" customWidth="1"/>
    <col min="6" max="6" width="9.140625" style="1" customWidth="1"/>
    <col min="7" max="15" width="9.140625" style="25"/>
    <col min="16" max="16" width="9.140625" style="37"/>
    <col min="17" max="19" width="9.140625" style="25"/>
  </cols>
  <sheetData>
    <row r="1" spans="1:24" ht="23.25" x14ac:dyDescent="0.35">
      <c r="A1" s="27" t="s">
        <v>62</v>
      </c>
      <c r="B1" s="27"/>
      <c r="C1" s="27"/>
      <c r="D1" s="27"/>
      <c r="E1" s="27"/>
      <c r="F1" s="69"/>
      <c r="P1" s="25"/>
      <c r="T1" s="25"/>
      <c r="U1" s="25"/>
      <c r="V1" s="25"/>
      <c r="W1" s="25"/>
      <c r="X1" s="25"/>
    </row>
    <row r="2" spans="1:24" s="13" customFormat="1" ht="30" x14ac:dyDescent="0.25">
      <c r="A2" s="70" t="s">
        <v>0</v>
      </c>
      <c r="B2" s="26" t="s">
        <v>219</v>
      </c>
      <c r="C2" s="26" t="s">
        <v>208</v>
      </c>
      <c r="D2" s="26" t="s">
        <v>204</v>
      </c>
      <c r="E2" s="26" t="s">
        <v>201</v>
      </c>
      <c r="F2" s="26" t="s">
        <v>197</v>
      </c>
      <c r="G2" s="20" t="s">
        <v>192</v>
      </c>
      <c r="H2" s="20" t="s">
        <v>190</v>
      </c>
      <c r="I2" s="26" t="s">
        <v>179</v>
      </c>
      <c r="J2" s="26" t="s">
        <v>177</v>
      </c>
      <c r="K2" s="26" t="s">
        <v>172</v>
      </c>
      <c r="L2" s="26" t="s">
        <v>166</v>
      </c>
      <c r="M2" s="26" t="s">
        <v>163</v>
      </c>
      <c r="N2" s="26" t="s">
        <v>160</v>
      </c>
      <c r="O2" s="26" t="s">
        <v>157</v>
      </c>
      <c r="P2" s="26" t="s">
        <v>128</v>
      </c>
      <c r="Q2" s="26" t="s">
        <v>144</v>
      </c>
      <c r="R2" s="26" t="s">
        <v>142</v>
      </c>
      <c r="S2" s="26" t="s">
        <v>140</v>
      </c>
      <c r="T2" s="26" t="s">
        <v>131</v>
      </c>
      <c r="U2" s="26" t="s">
        <v>145</v>
      </c>
      <c r="V2" s="26" t="s">
        <v>143</v>
      </c>
      <c r="W2" s="26" t="s">
        <v>141</v>
      </c>
      <c r="X2" s="26" t="s">
        <v>130</v>
      </c>
    </row>
    <row r="3" spans="1:24" x14ac:dyDescent="0.25">
      <c r="A3" s="60" t="s">
        <v>2</v>
      </c>
      <c r="B3" s="21">
        <v>1489</v>
      </c>
      <c r="C3" s="21">
        <v>1039.8</v>
      </c>
      <c r="D3" s="21">
        <v>533.20000000000005</v>
      </c>
      <c r="E3" s="21">
        <v>1925.6</v>
      </c>
      <c r="F3" s="21">
        <v>1465.7</v>
      </c>
      <c r="G3" s="21">
        <v>1043</v>
      </c>
      <c r="H3" s="21">
        <v>496.6</v>
      </c>
      <c r="I3" s="21">
        <v>1824.8</v>
      </c>
      <c r="J3" s="21">
        <v>1335.4</v>
      </c>
      <c r="K3" s="21">
        <v>919.7</v>
      </c>
      <c r="L3" s="21">
        <v>428.05700000000002</v>
      </c>
      <c r="M3" s="21">
        <f>1536.79+0.04</f>
        <v>1536.83</v>
      </c>
      <c r="N3" s="21">
        <v>1140.2</v>
      </c>
      <c r="O3" s="21">
        <v>784.8</v>
      </c>
      <c r="P3" s="21">
        <v>419.9</v>
      </c>
      <c r="Q3" s="21">
        <v>1313.5</v>
      </c>
      <c r="R3" s="21">
        <v>969.4</v>
      </c>
      <c r="S3" s="21">
        <v>647.5</v>
      </c>
      <c r="T3" s="21">
        <v>299.26</v>
      </c>
      <c r="U3" s="21">
        <v>1138.0999999999999</v>
      </c>
      <c r="V3" s="21">
        <v>859</v>
      </c>
      <c r="W3" s="21">
        <v>593.6</v>
      </c>
      <c r="X3" s="21">
        <v>280.05</v>
      </c>
    </row>
    <row r="4" spans="1:24" x14ac:dyDescent="0.25">
      <c r="A4" s="60" t="s">
        <v>3</v>
      </c>
      <c r="B4" s="21">
        <v>-938.2</v>
      </c>
      <c r="C4" s="21">
        <v>-648.1</v>
      </c>
      <c r="D4" s="21">
        <v>-332.5</v>
      </c>
      <c r="E4" s="21">
        <v>-1214.8</v>
      </c>
      <c r="F4" s="30">
        <v>-925</v>
      </c>
      <c r="G4" s="21">
        <v>-649.29999999999995</v>
      </c>
      <c r="H4" s="21">
        <v>-304.2</v>
      </c>
      <c r="I4" s="21">
        <v>-1121.4000000000001</v>
      </c>
      <c r="J4" s="21">
        <v>-814</v>
      </c>
      <c r="K4" s="21">
        <v>-551.9</v>
      </c>
      <c r="L4" s="21">
        <v>-255.773</v>
      </c>
      <c r="M4" s="21">
        <v>-984.1</v>
      </c>
      <c r="N4" s="21">
        <v>-735.5</v>
      </c>
      <c r="O4" s="21">
        <v>-506.4</v>
      </c>
      <c r="P4" s="21">
        <v>-263.7</v>
      </c>
      <c r="Q4" s="21">
        <v>-865.6</v>
      </c>
      <c r="R4" s="21">
        <v>-623.6</v>
      </c>
      <c r="S4" s="21">
        <v>-408.3</v>
      </c>
      <c r="T4" s="21">
        <v>-183.24</v>
      </c>
      <c r="U4" s="21">
        <v>-759.8</v>
      </c>
      <c r="V4" s="21">
        <v>-573.9</v>
      </c>
      <c r="W4" s="21">
        <v>-395.9</v>
      </c>
      <c r="X4" s="21">
        <v>-185.666</v>
      </c>
    </row>
    <row r="5" spans="1:24" s="13" customFormat="1" x14ac:dyDescent="0.25">
      <c r="A5" s="63" t="s">
        <v>4</v>
      </c>
      <c r="B5" s="22">
        <v>550.79999999999995</v>
      </c>
      <c r="C5" s="22">
        <v>391.7</v>
      </c>
      <c r="D5" s="22">
        <v>200.7</v>
      </c>
      <c r="E5" s="31">
        <v>710.8</v>
      </c>
      <c r="F5" s="31">
        <v>540.70000000000005</v>
      </c>
      <c r="G5" s="22">
        <f>SUM(G3:G4)</f>
        <v>393.70000000000005</v>
      </c>
      <c r="H5" s="22">
        <v>192.4</v>
      </c>
      <c r="I5" s="22">
        <v>703.5</v>
      </c>
      <c r="J5" s="22">
        <f>SUM(J3:J4)</f>
        <v>521.40000000000009</v>
      </c>
      <c r="K5" s="22">
        <f>SUM(K3:K4)</f>
        <v>367.80000000000007</v>
      </c>
      <c r="L5" s="22">
        <f>SUM(L3:L4)</f>
        <v>172.28400000000002</v>
      </c>
      <c r="M5" s="22">
        <f>SUM(M3:M4)</f>
        <v>552.7299999999999</v>
      </c>
      <c r="N5" s="22">
        <f>N3+N4</f>
        <v>404.70000000000005</v>
      </c>
      <c r="O5" s="22">
        <f>O3+O4</f>
        <v>278.39999999999998</v>
      </c>
      <c r="P5" s="22">
        <v>156.19999999999999</v>
      </c>
      <c r="Q5" s="22">
        <f>SUM(Q3:Q4)</f>
        <v>447.9</v>
      </c>
      <c r="R5" s="22">
        <f>SUM(R3:R4)</f>
        <v>345.79999999999995</v>
      </c>
      <c r="S5" s="22">
        <f>SUM(S3:S4)</f>
        <v>239.2</v>
      </c>
      <c r="T5" s="22">
        <f>SUM(T3:T4)</f>
        <v>116.01999999999998</v>
      </c>
      <c r="U5" s="22">
        <v>378.29999999999995</v>
      </c>
      <c r="V5" s="22">
        <f>SUM(V3:V4)</f>
        <v>285.10000000000002</v>
      </c>
      <c r="W5" s="22">
        <f>SUM(W3:W4)</f>
        <v>197.70000000000005</v>
      </c>
      <c r="X5" s="22">
        <f>SUM(X3:X4)</f>
        <v>94.384000000000015</v>
      </c>
    </row>
    <row r="6" spans="1:24" x14ac:dyDescent="0.25">
      <c r="A6" s="60"/>
      <c r="B6" s="21"/>
      <c r="C6" s="21"/>
      <c r="D6" s="21"/>
      <c r="E6" s="30"/>
      <c r="F6" s="30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</row>
    <row r="7" spans="1:24" x14ac:dyDescent="0.25">
      <c r="A7" s="60" t="s">
        <v>221</v>
      </c>
      <c r="B7" s="21">
        <v>-271.3</v>
      </c>
      <c r="C7" s="21">
        <v>-182.2</v>
      </c>
      <c r="D7" s="21">
        <v>-90.2</v>
      </c>
      <c r="E7" s="21">
        <v>-317.39999999999998</v>
      </c>
      <c r="F7" s="21">
        <v>-228.3</v>
      </c>
      <c r="G7" s="21">
        <v>-156.19999999999999</v>
      </c>
      <c r="H7" s="21">
        <v>-74.400000000000006</v>
      </c>
      <c r="I7" s="21">
        <v>-264.89999999999998</v>
      </c>
      <c r="J7" s="21">
        <v>-192.2</v>
      </c>
      <c r="K7" s="21">
        <v>-134.6</v>
      </c>
      <c r="L7" s="21">
        <v>-66.099999999999994</v>
      </c>
      <c r="M7" s="21">
        <v>-250.3</v>
      </c>
      <c r="N7" s="21">
        <v>-189.7</v>
      </c>
      <c r="O7" s="21">
        <v>-132.80000000000001</v>
      </c>
      <c r="P7" s="21">
        <v>-71.099999999999994</v>
      </c>
      <c r="Q7" s="21">
        <v>-244.1</v>
      </c>
      <c r="R7" s="21">
        <v>-171.7</v>
      </c>
      <c r="S7" s="21">
        <v>-119.9</v>
      </c>
      <c r="T7" s="21">
        <v>-57.3</v>
      </c>
      <c r="U7" s="21">
        <v>-230.3</v>
      </c>
      <c r="V7" s="21">
        <v>-169.5</v>
      </c>
      <c r="W7" s="21">
        <v>-119.5</v>
      </c>
      <c r="X7" s="21">
        <v>-57.9</v>
      </c>
    </row>
    <row r="8" spans="1:24" x14ac:dyDescent="0.25">
      <c r="A8" s="60" t="s">
        <v>222</v>
      </c>
      <c r="B8" s="21">
        <v>-97.6</v>
      </c>
      <c r="C8" s="21">
        <v>-68</v>
      </c>
      <c r="D8" s="21">
        <v>-33.9</v>
      </c>
      <c r="E8" s="21">
        <v>-119.30000000000001</v>
      </c>
      <c r="F8" s="21">
        <v>-81.2</v>
      </c>
      <c r="G8" s="21">
        <v>-54.6</v>
      </c>
      <c r="H8" s="21">
        <v>-26.3</v>
      </c>
      <c r="I8" s="21">
        <v>-102.6</v>
      </c>
      <c r="J8" s="21">
        <v>-72.900000000000006</v>
      </c>
      <c r="K8" s="21">
        <v>-52</v>
      </c>
      <c r="L8" s="21">
        <v>-27.6</v>
      </c>
      <c r="M8" s="21">
        <v>-97.9</v>
      </c>
      <c r="N8" s="21">
        <v>-71.699999999999989</v>
      </c>
      <c r="O8" s="21">
        <v>-48.4</v>
      </c>
      <c r="P8" s="21">
        <v>-24</v>
      </c>
      <c r="Q8" s="21">
        <v>-84.9</v>
      </c>
      <c r="R8" s="21">
        <v>-69.099999999999994</v>
      </c>
      <c r="S8" s="21">
        <v>-47.8</v>
      </c>
      <c r="T8" s="21">
        <v>-19.899999999999999</v>
      </c>
      <c r="U8" s="21">
        <v>-77.400000000000006</v>
      </c>
      <c r="V8" s="21">
        <v>-58</v>
      </c>
      <c r="W8" s="21">
        <v>-43.6</v>
      </c>
      <c r="X8" s="21">
        <v>-21.1</v>
      </c>
    </row>
    <row r="9" spans="1:24" x14ac:dyDescent="0.25">
      <c r="A9" s="71" t="s">
        <v>5</v>
      </c>
      <c r="B9" s="42">
        <v>14.4</v>
      </c>
      <c r="C9" s="42">
        <v>1.6</v>
      </c>
      <c r="D9" s="42">
        <v>1.9</v>
      </c>
      <c r="E9" s="72">
        <v>7.1</v>
      </c>
      <c r="F9" s="72">
        <v>3.5</v>
      </c>
      <c r="G9" s="42">
        <v>2.1</v>
      </c>
      <c r="H9" s="42">
        <v>2.6</v>
      </c>
      <c r="I9" s="42">
        <v>2.9</v>
      </c>
      <c r="J9" s="42">
        <v>0.46</v>
      </c>
      <c r="K9" s="42">
        <f>4.7-0.04</f>
        <v>4.66</v>
      </c>
      <c r="L9" s="42">
        <v>2.2269999999999999</v>
      </c>
      <c r="M9" s="42">
        <v>4</v>
      </c>
      <c r="N9" s="42">
        <f>1.9+0.04</f>
        <v>1.94</v>
      </c>
      <c r="O9" s="42">
        <v>-0.44</v>
      </c>
      <c r="P9" s="42">
        <v>-2.06</v>
      </c>
      <c r="Q9" s="42">
        <v>5.66</v>
      </c>
      <c r="R9" s="42">
        <v>2.6</v>
      </c>
      <c r="S9" s="42">
        <v>1.9</v>
      </c>
      <c r="T9" s="42">
        <v>0.7</v>
      </c>
      <c r="U9" s="42">
        <v>10.7</v>
      </c>
      <c r="V9" s="42">
        <v>7.9</v>
      </c>
      <c r="W9" s="42">
        <v>4.16</v>
      </c>
      <c r="X9" s="42">
        <v>1.41</v>
      </c>
    </row>
    <row r="10" spans="1:24" s="44" customFormat="1" x14ac:dyDescent="0.25">
      <c r="A10" s="48" t="s">
        <v>168</v>
      </c>
      <c r="B10" s="23">
        <v>196.3</v>
      </c>
      <c r="C10" s="23">
        <v>143</v>
      </c>
      <c r="D10" s="23">
        <v>78.5</v>
      </c>
      <c r="E10" s="54">
        <v>281.2</v>
      </c>
      <c r="F10" s="54">
        <v>234.6</v>
      </c>
      <c r="G10" s="23">
        <v>185.00000000000006</v>
      </c>
      <c r="H10" s="23">
        <v>94.3</v>
      </c>
      <c r="I10" s="23">
        <v>338.9</v>
      </c>
      <c r="J10" s="23">
        <v>256.76000000000005</v>
      </c>
      <c r="K10" s="23">
        <v>185.86000000000007</v>
      </c>
      <c r="L10" s="23">
        <v>80.811000000000035</v>
      </c>
      <c r="M10" s="23">
        <v>208.52999999999989</v>
      </c>
      <c r="N10" s="23">
        <v>145.24000000000007</v>
      </c>
      <c r="O10" s="23">
        <v>96.759999999999962</v>
      </c>
      <c r="P10" s="23">
        <v>59.039999999999992</v>
      </c>
      <c r="Q10" s="23">
        <v>124.55999999999997</v>
      </c>
      <c r="R10" s="23">
        <v>107.59999999999997</v>
      </c>
      <c r="S10" s="23">
        <v>73.399999999999991</v>
      </c>
      <c r="T10" s="23">
        <v>39.519999999999989</v>
      </c>
      <c r="U10" s="23">
        <v>81.29999999999994</v>
      </c>
      <c r="V10" s="23">
        <v>65.500000000000028</v>
      </c>
      <c r="W10" s="23">
        <v>38.760000000000048</v>
      </c>
      <c r="X10" s="23">
        <v>16.794000000000015</v>
      </c>
    </row>
    <row r="11" spans="1:24" x14ac:dyDescent="0.25">
      <c r="A11" s="60"/>
      <c r="B11" s="21"/>
      <c r="C11" s="21"/>
      <c r="D11" s="21"/>
      <c r="E11" s="30"/>
      <c r="F11" s="3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spans="1:24" x14ac:dyDescent="0.25">
      <c r="A12" s="46" t="s">
        <v>169</v>
      </c>
      <c r="B12" s="21">
        <v>-19.5</v>
      </c>
      <c r="C12" s="21">
        <v>-12.8</v>
      </c>
      <c r="D12" s="21">
        <v>-6.3</v>
      </c>
      <c r="E12" s="30">
        <v>-23.9</v>
      </c>
      <c r="F12" s="30">
        <v>-17.7</v>
      </c>
      <c r="G12" s="21">
        <v>-11.8</v>
      </c>
      <c r="H12" s="21">
        <v>-5.9</v>
      </c>
      <c r="I12" s="21">
        <v>-20.6</v>
      </c>
      <c r="J12" s="21">
        <v>-14.9</v>
      </c>
      <c r="K12" s="21">
        <v>-9.24</v>
      </c>
      <c r="L12" s="21">
        <v>-3.665</v>
      </c>
      <c r="M12" s="21">
        <v>-10.952</v>
      </c>
      <c r="N12" s="21">
        <v>-8.2620000000000005</v>
      </c>
      <c r="O12" s="21">
        <v>-5.508</v>
      </c>
      <c r="P12" s="21">
        <v>-2.754</v>
      </c>
      <c r="Q12" s="21">
        <v>-7.3650000000000002</v>
      </c>
      <c r="R12" s="21">
        <v>-4.59</v>
      </c>
      <c r="S12" s="21">
        <v>-1.8360000000000001</v>
      </c>
      <c r="T12" s="49">
        <v>0</v>
      </c>
      <c r="U12" s="49">
        <v>0</v>
      </c>
      <c r="V12" s="49">
        <v>0</v>
      </c>
      <c r="W12" s="49">
        <v>0</v>
      </c>
      <c r="X12" s="49">
        <v>0</v>
      </c>
    </row>
    <row r="13" spans="1:24" s="13" customFormat="1" x14ac:dyDescent="0.25">
      <c r="A13" s="63" t="s">
        <v>6</v>
      </c>
      <c r="B13" s="22">
        <v>176.9</v>
      </c>
      <c r="C13" s="22">
        <v>130.30000000000001</v>
      </c>
      <c r="D13" s="22">
        <v>72.2</v>
      </c>
      <c r="E13" s="31">
        <v>257.3</v>
      </c>
      <c r="F13" s="31">
        <v>216.9</v>
      </c>
      <c r="G13" s="22">
        <f>SUM(G10:G12)</f>
        <v>173.20000000000005</v>
      </c>
      <c r="H13" s="22">
        <v>88.3</v>
      </c>
      <c r="I13" s="22">
        <v>318.3</v>
      </c>
      <c r="J13" s="22">
        <f>J10+J12</f>
        <v>241.86000000000004</v>
      </c>
      <c r="K13" s="22">
        <f>K10+K12</f>
        <v>176.62000000000006</v>
      </c>
      <c r="L13" s="22">
        <f>L10+L12</f>
        <v>77.146000000000029</v>
      </c>
      <c r="M13" s="22">
        <f t="shared" ref="M13:X13" si="0">M10+M12</f>
        <v>197.57799999999989</v>
      </c>
      <c r="N13" s="22">
        <f t="shared" si="0"/>
        <v>136.97800000000007</v>
      </c>
      <c r="O13" s="22">
        <f t="shared" si="0"/>
        <v>91.251999999999967</v>
      </c>
      <c r="P13" s="22">
        <f t="shared" si="0"/>
        <v>56.285999999999994</v>
      </c>
      <c r="Q13" s="22">
        <f t="shared" si="0"/>
        <v>117.19499999999998</v>
      </c>
      <c r="R13" s="22">
        <f t="shared" si="0"/>
        <v>103.00999999999996</v>
      </c>
      <c r="S13" s="22">
        <f t="shared" si="0"/>
        <v>71.563999999999993</v>
      </c>
      <c r="T13" s="22">
        <f t="shared" si="0"/>
        <v>39.519999999999989</v>
      </c>
      <c r="U13" s="22">
        <f t="shared" si="0"/>
        <v>81.29999999999994</v>
      </c>
      <c r="V13" s="22">
        <f t="shared" si="0"/>
        <v>65.500000000000028</v>
      </c>
      <c r="W13" s="22">
        <f t="shared" si="0"/>
        <v>38.760000000000048</v>
      </c>
      <c r="X13" s="22">
        <f t="shared" si="0"/>
        <v>16.794000000000015</v>
      </c>
    </row>
    <row r="14" spans="1:24" x14ac:dyDescent="0.25">
      <c r="A14" s="60" t="s">
        <v>7</v>
      </c>
      <c r="B14" s="21">
        <v>-11.7</v>
      </c>
      <c r="C14" s="21">
        <v>-11.6</v>
      </c>
      <c r="D14" s="21">
        <v>-3.8</v>
      </c>
      <c r="E14" s="30">
        <v>-5.7</v>
      </c>
      <c r="F14" s="30">
        <v>-11</v>
      </c>
      <c r="G14" s="21">
        <v>-6</v>
      </c>
      <c r="H14" s="21">
        <v>-2.2999999999999998</v>
      </c>
      <c r="I14" s="21">
        <v>-10.4</v>
      </c>
      <c r="J14" s="21">
        <v>-7.1</v>
      </c>
      <c r="K14" s="21">
        <f>-4.9+0.04</f>
        <v>-4.8600000000000003</v>
      </c>
      <c r="L14" s="21">
        <v>-4.66</v>
      </c>
      <c r="M14" s="21">
        <f>-65.406+0.04</f>
        <v>-65.366</v>
      </c>
      <c r="N14" s="21">
        <v>-29.9</v>
      </c>
      <c r="O14" s="21">
        <v>-28.14</v>
      </c>
      <c r="P14" s="21">
        <v>-2.8</v>
      </c>
      <c r="Q14" s="21">
        <v>-2.74</v>
      </c>
      <c r="R14" s="21">
        <v>-1.84</v>
      </c>
      <c r="S14" s="21">
        <f>-1.4+0.04</f>
        <v>-1.3599999999999999</v>
      </c>
      <c r="T14" s="21">
        <v>-0.4</v>
      </c>
      <c r="U14" s="21">
        <v>-2.5</v>
      </c>
      <c r="V14" s="21">
        <v>-1.3</v>
      </c>
      <c r="W14" s="21">
        <v>0.26</v>
      </c>
      <c r="X14" s="21">
        <v>0.4</v>
      </c>
    </row>
    <row r="15" spans="1:24" s="13" customFormat="1" x14ac:dyDescent="0.25">
      <c r="A15" s="63" t="s">
        <v>8</v>
      </c>
      <c r="B15" s="22">
        <v>165.2</v>
      </c>
      <c r="C15" s="22">
        <v>118.6</v>
      </c>
      <c r="D15" s="22">
        <v>68.400000000000006</v>
      </c>
      <c r="E15" s="31">
        <v>251.6</v>
      </c>
      <c r="F15" s="31">
        <v>205.9</v>
      </c>
      <c r="G15" s="22">
        <f>SUM(G13:G14)</f>
        <v>167.20000000000005</v>
      </c>
      <c r="H15" s="22">
        <v>86.1</v>
      </c>
      <c r="I15" s="22">
        <v>307.89999999999998</v>
      </c>
      <c r="J15" s="22">
        <f>SUM(J13:J14)</f>
        <v>234.76000000000005</v>
      </c>
      <c r="K15" s="22">
        <f>SUM(K13:K14)</f>
        <v>171.76000000000005</v>
      </c>
      <c r="L15" s="22">
        <f>SUM(L13:L14)</f>
        <v>72.486000000000033</v>
      </c>
      <c r="M15" s="22">
        <f>SUM(M13:M14)</f>
        <v>132.21199999999988</v>
      </c>
      <c r="N15" s="22">
        <f>N13+N14</f>
        <v>107.07800000000006</v>
      </c>
      <c r="O15" s="22">
        <f>O13+O14</f>
        <v>63.111999999999966</v>
      </c>
      <c r="P15" s="22">
        <v>53.47999999999999</v>
      </c>
      <c r="Q15" s="22">
        <f>SUM(Q13:Q14)</f>
        <v>114.45499999999998</v>
      </c>
      <c r="R15" s="22">
        <f>SUM(R13:R14)</f>
        <v>101.16999999999996</v>
      </c>
      <c r="S15" s="22">
        <f>SUM(S13:S14)</f>
        <v>70.203999999999994</v>
      </c>
      <c r="T15" s="22">
        <f>SUM(T13:T14)</f>
        <v>39.11999999999999</v>
      </c>
      <c r="U15" s="22">
        <v>78.799999999999912</v>
      </c>
      <c r="V15" s="22">
        <f>SUM(V13:V14)</f>
        <v>64.200000000000031</v>
      </c>
      <c r="W15" s="22">
        <f>SUM(W13:W14)</f>
        <v>39.020000000000046</v>
      </c>
      <c r="X15" s="22">
        <f>SUM(X13:X14)</f>
        <v>17.194000000000013</v>
      </c>
    </row>
    <row r="16" spans="1:24" s="13" customFormat="1" x14ac:dyDescent="0.25">
      <c r="A16" s="48"/>
      <c r="B16" s="23"/>
      <c r="C16" s="23"/>
      <c r="D16" s="23"/>
      <c r="E16" s="54"/>
      <c r="F16" s="54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7" spans="1:24" x14ac:dyDescent="0.25">
      <c r="A17" s="60" t="s">
        <v>223</v>
      </c>
      <c r="B17" s="21">
        <v>-37</v>
      </c>
      <c r="C17" s="21">
        <v>-26.5</v>
      </c>
      <c r="D17" s="21">
        <v>-15.4</v>
      </c>
      <c r="E17" s="30">
        <v>-58.1</v>
      </c>
      <c r="F17" s="30">
        <v>-49.2</v>
      </c>
      <c r="G17" s="21">
        <v>-39.9</v>
      </c>
      <c r="H17" s="21">
        <v>-20.2</v>
      </c>
      <c r="I17" s="21">
        <v>-70.7</v>
      </c>
      <c r="J17" s="21">
        <v>-53.3</v>
      </c>
      <c r="K17" s="21">
        <v>-39</v>
      </c>
      <c r="L17" s="21">
        <v>-16.962</v>
      </c>
      <c r="M17" s="21">
        <v>-45.564</v>
      </c>
      <c r="N17" s="21">
        <v>-30.1</v>
      </c>
      <c r="O17" s="21">
        <v>-20.100000000000001</v>
      </c>
      <c r="P17" s="21">
        <v>-11.9</v>
      </c>
      <c r="Q17" s="21">
        <v>-27.44</v>
      </c>
      <c r="R17" s="21">
        <v>-23.6</v>
      </c>
      <c r="S17" s="21">
        <f>-17.2+0.04</f>
        <v>-17.16</v>
      </c>
      <c r="T17" s="21">
        <v>-8.4</v>
      </c>
      <c r="U17" s="21">
        <v>-16.600000000000001</v>
      </c>
      <c r="V17" s="21">
        <v>-14</v>
      </c>
      <c r="W17" s="21">
        <v>-8.86</v>
      </c>
      <c r="X17" s="21">
        <v>-4</v>
      </c>
    </row>
    <row r="18" spans="1:24" s="13" customFormat="1" x14ac:dyDescent="0.25">
      <c r="A18" s="63" t="s">
        <v>9</v>
      </c>
      <c r="B18" s="22">
        <v>128.19999999999999</v>
      </c>
      <c r="C18" s="22">
        <v>92.1</v>
      </c>
      <c r="D18" s="22">
        <f>'Resultat-3M'!D18</f>
        <v>52.9</v>
      </c>
      <c r="E18" s="31">
        <v>193.4</v>
      </c>
      <c r="F18" s="31">
        <v>156.69999999999999</v>
      </c>
      <c r="G18" s="22">
        <f>SUM(G15:G17)</f>
        <v>127.30000000000004</v>
      </c>
      <c r="H18" s="22">
        <v>65.8</v>
      </c>
      <c r="I18" s="22">
        <v>237.3</v>
      </c>
      <c r="J18" s="22">
        <f>SUM(J15:J17)</f>
        <v>181.46000000000004</v>
      </c>
      <c r="K18" s="22">
        <f>SUM(K15:K17)</f>
        <v>132.76000000000005</v>
      </c>
      <c r="L18" s="22">
        <f>SUM(L15:L17)</f>
        <v>55.524000000000029</v>
      </c>
      <c r="M18" s="22">
        <f>SUM(M15:M17)</f>
        <v>86.647999999999882</v>
      </c>
      <c r="N18" s="22">
        <f>N15+N17</f>
        <v>76.978000000000065</v>
      </c>
      <c r="O18" s="22">
        <f>O15+O17</f>
        <v>43.011999999999965</v>
      </c>
      <c r="P18" s="22">
        <v>41.579999999999991</v>
      </c>
      <c r="Q18" s="22">
        <f>SUM(Q15:Q17)</f>
        <v>87.014999999999986</v>
      </c>
      <c r="R18" s="22">
        <f>SUM(R15:R17)</f>
        <v>77.569999999999965</v>
      </c>
      <c r="S18" s="22">
        <f>SUM(S15:S17)</f>
        <v>53.043999999999997</v>
      </c>
      <c r="T18" s="22">
        <f>SUM(T15:T17)</f>
        <v>30.719999999999992</v>
      </c>
      <c r="U18" s="22">
        <v>62.19999999999991</v>
      </c>
      <c r="V18" s="22">
        <f>SUM(V15:V17)</f>
        <v>50.200000000000031</v>
      </c>
      <c r="W18" s="22">
        <f>SUM(W15:W17)</f>
        <v>30.160000000000046</v>
      </c>
      <c r="X18" s="22">
        <f>SUM(X15:X17)</f>
        <v>13.194000000000013</v>
      </c>
    </row>
    <row r="19" spans="1:24" x14ac:dyDescent="0.25">
      <c r="A19" s="60"/>
      <c r="B19" s="21"/>
      <c r="C19" s="21"/>
      <c r="D19" s="21"/>
      <c r="E19" s="30"/>
      <c r="F19" s="30"/>
      <c r="G19" s="23"/>
      <c r="H19" s="23"/>
      <c r="I19" s="23"/>
      <c r="J19" s="23"/>
      <c r="K19" s="23"/>
      <c r="L19" s="23"/>
      <c r="M19" s="23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1:24" x14ac:dyDescent="0.25">
      <c r="A20" s="28" t="s">
        <v>10</v>
      </c>
      <c r="B20" s="23"/>
      <c r="C20" s="23"/>
      <c r="D20" s="23"/>
      <c r="E20" s="54"/>
      <c r="F20" s="54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spans="1:24" x14ac:dyDescent="0.25">
      <c r="A21" s="28" t="s">
        <v>11</v>
      </c>
      <c r="B21" s="23"/>
      <c r="C21" s="23"/>
      <c r="D21" s="23"/>
      <c r="E21" s="54"/>
      <c r="F21" s="54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spans="1:24" x14ac:dyDescent="0.25">
      <c r="A22" s="29" t="s">
        <v>12</v>
      </c>
      <c r="B22" s="21">
        <v>7.5</v>
      </c>
      <c r="C22" s="21">
        <v>1.9</v>
      </c>
      <c r="D22" s="21">
        <v>-0.1</v>
      </c>
      <c r="E22" s="30">
        <v>68.8</v>
      </c>
      <c r="F22" s="30">
        <v>56.8</v>
      </c>
      <c r="G22" s="21">
        <v>29.8</v>
      </c>
      <c r="H22" s="21">
        <v>-0.1</v>
      </c>
      <c r="I22" s="21">
        <v>-6.7</v>
      </c>
      <c r="J22" s="21">
        <v>4.4000000000000004</v>
      </c>
      <c r="K22" s="21">
        <v>6.4</v>
      </c>
      <c r="L22" s="21">
        <v>0.1</v>
      </c>
      <c r="M22" s="21">
        <v>-2.8690000000000002</v>
      </c>
      <c r="N22" s="21">
        <v>0.7</v>
      </c>
      <c r="O22" s="21">
        <v>0.1</v>
      </c>
      <c r="P22" s="39" t="s">
        <v>37</v>
      </c>
      <c r="Q22" s="21">
        <v>-27.2</v>
      </c>
      <c r="R22" s="21">
        <v>-28.9</v>
      </c>
      <c r="S22" s="21">
        <v>-13.9</v>
      </c>
      <c r="T22" s="21">
        <v>-0.44</v>
      </c>
      <c r="U22" s="21">
        <v>-3.1</v>
      </c>
      <c r="V22" s="21">
        <v>-2.7</v>
      </c>
      <c r="W22" s="21">
        <v>-4.5999999999999996</v>
      </c>
      <c r="X22" s="21">
        <v>-0.05</v>
      </c>
    </row>
    <row r="23" spans="1:24" x14ac:dyDescent="0.25">
      <c r="A23" s="29" t="s">
        <v>13</v>
      </c>
      <c r="B23" s="21">
        <v>-1.5</v>
      </c>
      <c r="C23" s="21">
        <v>-0.5</v>
      </c>
      <c r="D23" s="21">
        <v>0</v>
      </c>
      <c r="E23" s="30">
        <v>-14.2</v>
      </c>
      <c r="F23" s="30">
        <v>-12.5</v>
      </c>
      <c r="G23" s="21">
        <v>-6.6</v>
      </c>
      <c r="H23" s="21">
        <v>0</v>
      </c>
      <c r="I23" s="21">
        <v>1.4</v>
      </c>
      <c r="J23" s="21">
        <v>-0.9</v>
      </c>
      <c r="K23" s="21">
        <v>-1.34</v>
      </c>
      <c r="L23" s="21">
        <v>0</v>
      </c>
      <c r="M23" s="21">
        <v>0.56299999999999994</v>
      </c>
      <c r="N23" s="41">
        <v>-0.1</v>
      </c>
      <c r="O23" s="40" t="s">
        <v>37</v>
      </c>
      <c r="P23" s="39" t="s">
        <v>37</v>
      </c>
      <c r="Q23" s="21">
        <v>5.4</v>
      </c>
      <c r="R23" s="21">
        <v>6.4</v>
      </c>
      <c r="S23" s="21">
        <v>3</v>
      </c>
      <c r="T23" s="21">
        <v>0.1</v>
      </c>
      <c r="U23" s="21">
        <v>0.5</v>
      </c>
      <c r="V23" s="39" t="s">
        <v>37</v>
      </c>
      <c r="W23" s="21">
        <v>1</v>
      </c>
      <c r="X23" s="39" t="s">
        <v>37</v>
      </c>
    </row>
    <row r="24" spans="1:24" x14ac:dyDescent="0.25">
      <c r="A24" s="28" t="s">
        <v>14</v>
      </c>
      <c r="B24" s="23"/>
      <c r="C24" s="23"/>
      <c r="D24" s="23"/>
      <c r="E24" s="54"/>
      <c r="F24" s="54"/>
      <c r="G24" s="21"/>
      <c r="H24" s="21"/>
      <c r="I24" s="21" t="s">
        <v>181</v>
      </c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x14ac:dyDescent="0.25">
      <c r="A25" s="29" t="s">
        <v>15</v>
      </c>
      <c r="B25" s="21">
        <v>31.9</v>
      </c>
      <c r="C25" s="21">
        <v>58.1</v>
      </c>
      <c r="D25" s="21">
        <v>12.1</v>
      </c>
      <c r="E25" s="30">
        <v>54.9</v>
      </c>
      <c r="F25" s="30">
        <v>41.4</v>
      </c>
      <c r="G25" s="21">
        <v>28.7</v>
      </c>
      <c r="H25" s="21">
        <v>4.5</v>
      </c>
      <c r="I25" s="21">
        <v>17.8</v>
      </c>
      <c r="J25" s="21">
        <v>9</v>
      </c>
      <c r="K25" s="21">
        <v>5</v>
      </c>
      <c r="L25" s="21">
        <f>13.762-0.1</f>
        <v>13.662000000000001</v>
      </c>
      <c r="M25" s="21">
        <v>-18.692</v>
      </c>
      <c r="N25" s="21">
        <v>2.9</v>
      </c>
      <c r="O25" s="21">
        <v>0.2</v>
      </c>
      <c r="P25" s="21">
        <v>23.84</v>
      </c>
      <c r="Q25" s="21">
        <v>-6.66</v>
      </c>
      <c r="R25" s="21">
        <v>4</v>
      </c>
      <c r="S25" s="21">
        <v>-2</v>
      </c>
      <c r="T25" s="21">
        <v>1.6</v>
      </c>
      <c r="U25" s="21">
        <v>5.4</v>
      </c>
      <c r="V25" s="21">
        <v>6</v>
      </c>
      <c r="W25" s="21">
        <v>7.96</v>
      </c>
      <c r="X25" s="21">
        <v>6</v>
      </c>
    </row>
    <row r="26" spans="1:24" x14ac:dyDescent="0.25">
      <c r="A26" s="29" t="s">
        <v>16</v>
      </c>
      <c r="B26" s="21">
        <v>1.4</v>
      </c>
      <c r="C26" s="21">
        <v>0.7</v>
      </c>
      <c r="D26" s="21">
        <v>1.9</v>
      </c>
      <c r="E26" s="30">
        <v>-5.3</v>
      </c>
      <c r="F26" s="30">
        <v>-5.8</v>
      </c>
      <c r="G26" s="21">
        <v>-5.0999999999999996</v>
      </c>
      <c r="H26" s="21">
        <v>1.9</v>
      </c>
      <c r="I26" s="21">
        <v>1.8</v>
      </c>
      <c r="J26" s="21">
        <v>-0.7</v>
      </c>
      <c r="K26" s="21">
        <v>0.7</v>
      </c>
      <c r="L26" s="21">
        <v>2.2559999999999998</v>
      </c>
      <c r="M26" s="21">
        <v>2.2999999999999998</v>
      </c>
      <c r="N26" s="21">
        <v>1.6</v>
      </c>
      <c r="O26" s="21">
        <v>0.4</v>
      </c>
      <c r="P26" s="21">
        <v>-1.9</v>
      </c>
      <c r="Q26" s="21">
        <v>1.3</v>
      </c>
      <c r="R26" s="21">
        <v>1.5</v>
      </c>
      <c r="S26" s="21">
        <v>1.4</v>
      </c>
      <c r="T26" s="21">
        <v>3.4</v>
      </c>
      <c r="U26" s="21">
        <v>-3.8</v>
      </c>
      <c r="V26" s="21">
        <v>-3.3</v>
      </c>
      <c r="W26" s="21">
        <v>-1.9</v>
      </c>
      <c r="X26" s="21">
        <v>-1.2350000000000001</v>
      </c>
    </row>
    <row r="27" spans="1:24" x14ac:dyDescent="0.25">
      <c r="A27" s="60" t="s">
        <v>13</v>
      </c>
      <c r="B27" s="21">
        <v>-0.3</v>
      </c>
      <c r="C27" s="21">
        <v>-0.1</v>
      </c>
      <c r="D27" s="21">
        <v>-0.4</v>
      </c>
      <c r="E27" s="30">
        <v>1.1000000000000001</v>
      </c>
      <c r="F27" s="30">
        <v>1.2</v>
      </c>
      <c r="G27" s="21">
        <v>1.1000000000000001</v>
      </c>
      <c r="H27" s="21">
        <v>-0.4</v>
      </c>
      <c r="I27" s="21">
        <v>-0.4</v>
      </c>
      <c r="J27" s="21">
        <v>0.1</v>
      </c>
      <c r="K27" s="21">
        <v>-0.14000000000000001</v>
      </c>
      <c r="L27" s="21">
        <v>-0.46500000000000002</v>
      </c>
      <c r="M27" s="21">
        <v>-0.51900000000000002</v>
      </c>
      <c r="N27" s="21">
        <v>-0.34</v>
      </c>
      <c r="O27" s="21">
        <v>-0.1</v>
      </c>
      <c r="P27" s="21">
        <v>0.44</v>
      </c>
      <c r="Q27" s="21">
        <v>-0.3</v>
      </c>
      <c r="R27" s="21">
        <v>-0.3</v>
      </c>
      <c r="S27" s="21">
        <v>-0.3</v>
      </c>
      <c r="T27" s="21">
        <v>-0.74</v>
      </c>
      <c r="U27" s="21">
        <v>0.8</v>
      </c>
      <c r="V27" s="21">
        <v>0.7</v>
      </c>
      <c r="W27" s="21">
        <v>0.4</v>
      </c>
      <c r="X27" s="21">
        <v>0.27200000000000002</v>
      </c>
    </row>
    <row r="28" spans="1:24" s="13" customFormat="1" x14ac:dyDescent="0.25">
      <c r="A28" s="63" t="s">
        <v>17</v>
      </c>
      <c r="B28" s="22">
        <v>167.2</v>
      </c>
      <c r="C28" s="22">
        <v>152.30000000000001</v>
      </c>
      <c r="D28" s="22">
        <v>66.5</v>
      </c>
      <c r="E28" s="31">
        <v>298.7</v>
      </c>
      <c r="F28" s="31">
        <v>237.7</v>
      </c>
      <c r="G28" s="22">
        <f>SUM(G18:G27)</f>
        <v>175.20000000000005</v>
      </c>
      <c r="H28" s="22">
        <v>71.8</v>
      </c>
      <c r="I28" s="22">
        <v>251.3</v>
      </c>
      <c r="J28" s="22">
        <f t="shared" ref="J28" si="1">SUM(J18:J27)</f>
        <v>193.36000000000004</v>
      </c>
      <c r="K28" s="22">
        <f t="shared" ref="K28" si="2">SUM(K18:K27)</f>
        <v>143.38000000000005</v>
      </c>
      <c r="L28" s="22">
        <f t="shared" ref="L28:M28" si="3">SUM(L18:L27)</f>
        <v>71.077000000000027</v>
      </c>
      <c r="M28" s="22">
        <f t="shared" si="3"/>
        <v>67.430999999999884</v>
      </c>
      <c r="N28" s="22">
        <f>SUM(N18:N27)</f>
        <v>81.738000000000071</v>
      </c>
      <c r="O28" s="22">
        <v>43.619999999999962</v>
      </c>
      <c r="P28" s="22">
        <v>63.959999999999987</v>
      </c>
      <c r="Q28" s="22">
        <f>SUM(Q18:Q27)</f>
        <v>59.554999999999993</v>
      </c>
      <c r="R28" s="22">
        <f>SUM(R18:R27)</f>
        <v>60.269999999999968</v>
      </c>
      <c r="S28" s="22">
        <f>SUM(S18:S27)</f>
        <v>41.244</v>
      </c>
      <c r="T28" s="22">
        <f>SUM(T18:T27)</f>
        <v>34.639999999999993</v>
      </c>
      <c r="U28" s="22">
        <v>61.999999999999915</v>
      </c>
      <c r="V28" s="22">
        <f>SUM(V18:V27)</f>
        <v>50.900000000000034</v>
      </c>
      <c r="W28" s="22">
        <f>SUM(W18:W27)</f>
        <v>33.020000000000046</v>
      </c>
      <c r="X28" s="22">
        <f>SUM(X18:X27)</f>
        <v>18.181000000000012</v>
      </c>
    </row>
    <row r="29" spans="1:24" s="13" customFormat="1" x14ac:dyDescent="0.25">
      <c r="A29" s="48"/>
      <c r="B29" s="23"/>
      <c r="C29" s="23"/>
      <c r="D29" s="23"/>
      <c r="E29" s="54"/>
      <c r="F29" s="54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1:24" x14ac:dyDescent="0.25">
      <c r="A30" s="28" t="s">
        <v>18</v>
      </c>
      <c r="B30" s="23"/>
      <c r="C30" s="23"/>
      <c r="D30" s="23"/>
      <c r="E30" s="54"/>
      <c r="F30" s="54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</row>
    <row r="31" spans="1:24" x14ac:dyDescent="0.25">
      <c r="A31" s="29" t="s">
        <v>20</v>
      </c>
      <c r="B31" s="24">
        <v>3.03</v>
      </c>
      <c r="C31" s="24">
        <v>2.1770990704396276</v>
      </c>
      <c r="D31" s="24">
        <v>1.2510978675684021</v>
      </c>
      <c r="E31" s="33">
        <v>4.571993133324499</v>
      </c>
      <c r="F31" s="33">
        <v>3.7039565964241774</v>
      </c>
      <c r="G31" s="56">
        <v>3.0092106601324864</v>
      </c>
      <c r="H31" s="56">
        <v>4.667926923268638</v>
      </c>
      <c r="I31" s="56">
        <v>16.862725492440308</v>
      </c>
      <c r="J31" s="56">
        <v>12.900419856877328</v>
      </c>
      <c r="K31" s="56">
        <v>9.459632809681791</v>
      </c>
      <c r="L31" s="56">
        <v>3.9756066319045988</v>
      </c>
      <c r="M31" s="56">
        <v>6.2361858426980685</v>
      </c>
      <c r="N31" s="56">
        <v>5.5444210761593355</v>
      </c>
      <c r="O31" s="56">
        <v>3.0953945452148233</v>
      </c>
      <c r="P31" s="56">
        <v>2.9964905327481728</v>
      </c>
      <c r="Q31" s="56">
        <v>6.332843442602317</v>
      </c>
      <c r="R31" s="56">
        <v>5.6670918233202414</v>
      </c>
      <c r="S31" s="56">
        <v>3.9</v>
      </c>
      <c r="T31" s="56">
        <v>2.2809053112286262</v>
      </c>
      <c r="U31" s="56">
        <v>4.6241051386750573</v>
      </c>
      <c r="V31" s="56">
        <v>3.7356360309703907</v>
      </c>
      <c r="W31" s="56">
        <v>2.2427501468936639</v>
      </c>
      <c r="X31" s="56">
        <v>0.98199343998928978</v>
      </c>
    </row>
    <row r="32" spans="1:24" x14ac:dyDescent="0.25">
      <c r="A32" s="46" t="s">
        <v>240</v>
      </c>
      <c r="B32" s="67">
        <v>42310.430999999997</v>
      </c>
      <c r="C32" s="67">
        <v>42310.430999999997</v>
      </c>
      <c r="D32" s="67">
        <v>42310.430999999997</v>
      </c>
      <c r="E32" s="67">
        <v>42310.430999999997</v>
      </c>
      <c r="F32" s="67">
        <v>42310.430999999997</v>
      </c>
      <c r="G32" s="67">
        <v>42310.430999999997</v>
      </c>
      <c r="H32" s="67">
        <v>14103.477000000001</v>
      </c>
      <c r="I32" s="67">
        <v>14070.309043835601</v>
      </c>
      <c r="J32" s="67">
        <v>14059.131564102599</v>
      </c>
      <c r="K32" s="67">
        <v>14036.5913425414</v>
      </c>
      <c r="L32" s="67">
        <v>13968.9625111111</v>
      </c>
      <c r="M32" s="67">
        <v>13887.293</v>
      </c>
      <c r="N32" s="67">
        <v>13887.293</v>
      </c>
      <c r="O32" s="67">
        <v>13887.293</v>
      </c>
      <c r="P32" s="67">
        <v>13887.293</v>
      </c>
      <c r="Q32" s="67">
        <v>13741.9144794521</v>
      </c>
      <c r="R32" s="67">
        <v>13692.208000000001</v>
      </c>
      <c r="S32" s="67">
        <v>13594.126</v>
      </c>
      <c r="T32" s="67">
        <v>13445.1</v>
      </c>
      <c r="U32" s="67">
        <v>13445.1</v>
      </c>
      <c r="V32" s="67">
        <v>13445.1</v>
      </c>
      <c r="W32" s="67">
        <v>13445.1</v>
      </c>
      <c r="X32" s="67">
        <v>13445.1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 tint="0.499984740745262"/>
  </sheetPr>
  <dimension ref="A1:Z33"/>
  <sheetViews>
    <sheetView workbookViewId="0">
      <selection activeCell="B35" sqref="B35"/>
    </sheetView>
  </sheetViews>
  <sheetFormatPr defaultColWidth="9.140625" defaultRowHeight="15" x14ac:dyDescent="0.25"/>
  <cols>
    <col min="1" max="1" width="67" customWidth="1"/>
    <col min="2" max="3" width="9.140625" style="25" customWidth="1"/>
    <col min="4" max="6" width="9.140625" customWidth="1"/>
    <col min="7" max="19" width="9.140625" style="25"/>
  </cols>
  <sheetData>
    <row r="1" spans="1:26" ht="23.25" x14ac:dyDescent="0.35">
      <c r="A1" s="27" t="s">
        <v>121</v>
      </c>
      <c r="B1" s="27"/>
      <c r="C1" s="27"/>
      <c r="D1" s="27"/>
      <c r="E1" s="27"/>
      <c r="F1" s="27"/>
      <c r="T1" s="25"/>
      <c r="U1" s="25"/>
      <c r="V1" s="25"/>
      <c r="W1" s="25"/>
      <c r="X1" s="25"/>
    </row>
    <row r="2" spans="1:26" s="13" customFormat="1" ht="30" x14ac:dyDescent="0.25">
      <c r="A2" s="70" t="s">
        <v>0</v>
      </c>
      <c r="B2" s="26" t="s">
        <v>219</v>
      </c>
      <c r="C2" s="26" t="s">
        <v>208</v>
      </c>
      <c r="D2" s="20" t="s">
        <v>204</v>
      </c>
      <c r="E2" s="20" t="s">
        <v>201</v>
      </c>
      <c r="F2" s="20" t="s">
        <v>197</v>
      </c>
      <c r="G2" s="20" t="s">
        <v>192</v>
      </c>
      <c r="H2" s="20" t="s">
        <v>190</v>
      </c>
      <c r="I2" s="26" t="s">
        <v>179</v>
      </c>
      <c r="J2" s="26" t="s">
        <v>177</v>
      </c>
      <c r="K2" s="26" t="s">
        <v>172</v>
      </c>
      <c r="L2" s="26" t="s">
        <v>166</v>
      </c>
      <c r="M2" s="26" t="s">
        <v>163</v>
      </c>
      <c r="N2" s="26" t="s">
        <v>160</v>
      </c>
      <c r="O2" s="26" t="s">
        <v>157</v>
      </c>
      <c r="P2" s="26" t="s">
        <v>128</v>
      </c>
      <c r="Q2" s="26" t="s">
        <v>144</v>
      </c>
      <c r="R2" s="26" t="s">
        <v>142</v>
      </c>
      <c r="S2" s="26" t="s">
        <v>140</v>
      </c>
      <c r="T2" s="26" t="s">
        <v>131</v>
      </c>
      <c r="U2" s="26" t="s">
        <v>145</v>
      </c>
      <c r="V2" s="26" t="s">
        <v>143</v>
      </c>
      <c r="W2" s="26" t="s">
        <v>141</v>
      </c>
      <c r="X2" s="26" t="s">
        <v>130</v>
      </c>
    </row>
    <row r="3" spans="1:26" x14ac:dyDescent="0.25">
      <c r="A3" s="46" t="s">
        <v>66</v>
      </c>
      <c r="B3" s="21">
        <f>'Resultat-YTD'!B3</f>
        <v>1489</v>
      </c>
      <c r="C3" s="21">
        <f>'Resultat-YTD'!C3</f>
        <v>1039.8</v>
      </c>
      <c r="D3" s="21">
        <f>'Resultat-YTD'!D3</f>
        <v>533.20000000000005</v>
      </c>
      <c r="E3" s="21">
        <f>'Resultat-YTD'!E3</f>
        <v>1925.6</v>
      </c>
      <c r="F3" s="21">
        <f>'Resultat-YTD'!F3</f>
        <v>1465.7</v>
      </c>
      <c r="G3" s="21">
        <f>'Resultat-YTD'!G3</f>
        <v>1043</v>
      </c>
      <c r="H3" s="21">
        <f>'Resultat-YTD'!H3</f>
        <v>496.6</v>
      </c>
      <c r="I3" s="21">
        <f>'Resultat-YTD'!I3</f>
        <v>1824.8</v>
      </c>
      <c r="J3" s="21">
        <f>'Resultat-YTD'!J3</f>
        <v>1335.4</v>
      </c>
      <c r="K3" s="21">
        <f>'Resultat-YTD'!K3</f>
        <v>919.7</v>
      </c>
      <c r="L3" s="21">
        <f>'Resultat-YTD'!L3</f>
        <v>428.05700000000002</v>
      </c>
      <c r="M3" s="21">
        <f>'Resultat-YTD'!M3</f>
        <v>1536.83</v>
      </c>
      <c r="N3" s="21">
        <f>'Resultat-YTD'!N3</f>
        <v>1140.2</v>
      </c>
      <c r="O3" s="21">
        <f>'Resultat-YTD'!O3</f>
        <v>784.8</v>
      </c>
      <c r="P3" s="21">
        <f>'Resultat-YTD'!P3</f>
        <v>419.9</v>
      </c>
      <c r="Q3" s="21">
        <f>'Resultat-YTD'!Q3</f>
        <v>1313.5</v>
      </c>
      <c r="R3" s="21">
        <f>'Resultat-YTD'!R3</f>
        <v>969.4</v>
      </c>
      <c r="S3" s="21">
        <f>'Resultat-YTD'!S3</f>
        <v>647.5</v>
      </c>
      <c r="T3" s="21">
        <f>'Resultat-YTD'!T3</f>
        <v>299.26</v>
      </c>
      <c r="U3" s="21">
        <f>'Resultat-YTD'!U3</f>
        <v>1138.0999999999999</v>
      </c>
      <c r="V3" s="21">
        <f>'Resultat-YTD'!V3</f>
        <v>859</v>
      </c>
      <c r="W3" s="21">
        <f>'Resultat-YTD'!W3</f>
        <v>593.6</v>
      </c>
      <c r="X3" s="21">
        <f>'Resultat-YTD'!X3</f>
        <v>280.05</v>
      </c>
    </row>
    <row r="4" spans="1:26" x14ac:dyDescent="0.25">
      <c r="A4" s="46" t="s">
        <v>67</v>
      </c>
      <c r="B4" s="42">
        <f>'Resultat-YTD'!B4</f>
        <v>-938.2</v>
      </c>
      <c r="C4" s="42">
        <f>'Resultat-YTD'!C4</f>
        <v>-648.1</v>
      </c>
      <c r="D4" s="42">
        <f>'Resultat-YTD'!D4</f>
        <v>-332.5</v>
      </c>
      <c r="E4" s="42">
        <f>'Resultat-YTD'!E4</f>
        <v>-1214.8</v>
      </c>
      <c r="F4" s="42">
        <f>'Resultat-YTD'!F4</f>
        <v>-925</v>
      </c>
      <c r="G4" s="42">
        <f>'Resultat-YTD'!G4</f>
        <v>-649.29999999999995</v>
      </c>
      <c r="H4" s="42">
        <f>'Resultat-YTD'!H4</f>
        <v>-304.2</v>
      </c>
      <c r="I4" s="42">
        <f>'Resultat-YTD'!I4</f>
        <v>-1121.4000000000001</v>
      </c>
      <c r="J4" s="42">
        <f>'Resultat-YTD'!J4</f>
        <v>-814</v>
      </c>
      <c r="K4" s="42">
        <f>'Resultat-YTD'!K4</f>
        <v>-551.9</v>
      </c>
      <c r="L4" s="42">
        <f>'Resultat-YTD'!L4</f>
        <v>-255.773</v>
      </c>
      <c r="M4" s="42">
        <f>'Resultat-YTD'!M4</f>
        <v>-984.1</v>
      </c>
      <c r="N4" s="42">
        <f>'Resultat-YTD'!N4</f>
        <v>-735.5</v>
      </c>
      <c r="O4" s="42">
        <f>'Resultat-YTD'!O4</f>
        <v>-506.4</v>
      </c>
      <c r="P4" s="42">
        <f>'Resultat-YTD'!P4</f>
        <v>-263.7</v>
      </c>
      <c r="Q4" s="42">
        <f>'Resultat-YTD'!Q4</f>
        <v>-865.6</v>
      </c>
      <c r="R4" s="42">
        <f>'Resultat-YTD'!R4</f>
        <v>-623.6</v>
      </c>
      <c r="S4" s="42">
        <f>'Resultat-YTD'!S4</f>
        <v>-408.3</v>
      </c>
      <c r="T4" s="42">
        <f>'Resultat-YTD'!T4</f>
        <v>-183.24</v>
      </c>
      <c r="U4" s="42">
        <f>'Resultat-YTD'!U4</f>
        <v>-759.8</v>
      </c>
      <c r="V4" s="42">
        <f>'Resultat-YTD'!V4</f>
        <v>-573.9</v>
      </c>
      <c r="W4" s="42">
        <f>'Resultat-YTD'!W4</f>
        <v>-395.9</v>
      </c>
      <c r="X4" s="42">
        <f>'Resultat-YTD'!X4</f>
        <v>-185.666</v>
      </c>
    </row>
    <row r="5" spans="1:26" s="13" customFormat="1" x14ac:dyDescent="0.25">
      <c r="A5" s="47" t="s">
        <v>68</v>
      </c>
      <c r="B5" s="23">
        <f>'Resultat-YTD'!B5</f>
        <v>550.79999999999995</v>
      </c>
      <c r="C5" s="23">
        <f>'Resultat-YTD'!C5</f>
        <v>391.7</v>
      </c>
      <c r="D5" s="23">
        <f>'Resultat-YTD'!D5</f>
        <v>200.7</v>
      </c>
      <c r="E5" s="23">
        <f>'Resultat-YTD'!E5</f>
        <v>710.8</v>
      </c>
      <c r="F5" s="23">
        <f>'Resultat-YTD'!F5</f>
        <v>540.70000000000005</v>
      </c>
      <c r="G5" s="23">
        <f>'Resultat-YTD'!G5</f>
        <v>393.70000000000005</v>
      </c>
      <c r="H5" s="23">
        <f>'Resultat-YTD'!H5</f>
        <v>192.4</v>
      </c>
      <c r="I5" s="23">
        <f>'Resultat-YTD'!I5</f>
        <v>703.5</v>
      </c>
      <c r="J5" s="23">
        <f>'Resultat-YTD'!J5</f>
        <v>521.40000000000009</v>
      </c>
      <c r="K5" s="23">
        <f>'Resultat-YTD'!K5</f>
        <v>367.80000000000007</v>
      </c>
      <c r="L5" s="23">
        <f>'Resultat-YTD'!L5</f>
        <v>172.28400000000002</v>
      </c>
      <c r="M5" s="23">
        <f>'Resultat-YTD'!M5</f>
        <v>552.7299999999999</v>
      </c>
      <c r="N5" s="23">
        <f>'Resultat-YTD'!N5</f>
        <v>404.70000000000005</v>
      </c>
      <c r="O5" s="23">
        <f>'Resultat-YTD'!O5</f>
        <v>278.39999999999998</v>
      </c>
      <c r="P5" s="23">
        <f>'Resultat-YTD'!P5</f>
        <v>156.19999999999999</v>
      </c>
      <c r="Q5" s="23">
        <f>'Resultat-YTD'!Q5</f>
        <v>447.9</v>
      </c>
      <c r="R5" s="23">
        <f>'Resultat-YTD'!R5</f>
        <v>345.79999999999995</v>
      </c>
      <c r="S5" s="23">
        <f>'Resultat-YTD'!S5</f>
        <v>239.2</v>
      </c>
      <c r="T5" s="23">
        <f>'Resultat-YTD'!T5</f>
        <v>116.01999999999998</v>
      </c>
      <c r="U5" s="23">
        <f>'Resultat-YTD'!U5</f>
        <v>378.29999999999995</v>
      </c>
      <c r="V5" s="23">
        <f>'Resultat-YTD'!V5</f>
        <v>285.10000000000002</v>
      </c>
      <c r="W5" s="23">
        <f>'Resultat-YTD'!W5</f>
        <v>197.70000000000005</v>
      </c>
      <c r="X5" s="23">
        <f>'Resultat-YTD'!X5</f>
        <v>94.384000000000015</v>
      </c>
    </row>
    <row r="6" spans="1:26" x14ac:dyDescent="0.25">
      <c r="A6" s="46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</row>
    <row r="7" spans="1:26" x14ac:dyDescent="0.25">
      <c r="A7" s="46" t="s">
        <v>224</v>
      </c>
      <c r="B7" s="21">
        <f>'Resultat-YTD'!B7</f>
        <v>-271.3</v>
      </c>
      <c r="C7" s="21">
        <f>'Resultat-YTD'!C7</f>
        <v>-182.2</v>
      </c>
      <c r="D7" s="21">
        <f>'Resultat-YTD'!D7</f>
        <v>-90.2</v>
      </c>
      <c r="E7" s="21">
        <f>'Resultat-YTD'!E7</f>
        <v>-317.39999999999998</v>
      </c>
      <c r="F7" s="21">
        <f>'Resultat-YTD'!F7</f>
        <v>-228.3</v>
      </c>
      <c r="G7" s="21">
        <f>'Resultat-YTD'!G7</f>
        <v>-156.19999999999999</v>
      </c>
      <c r="H7" s="21">
        <f>'Resultat-YTD'!H7</f>
        <v>-74.400000000000006</v>
      </c>
      <c r="I7" s="21">
        <f>'Resultat-YTD'!I7</f>
        <v>-264.89999999999998</v>
      </c>
      <c r="J7" s="21">
        <f>'Resultat-YTD'!J7</f>
        <v>-192.2</v>
      </c>
      <c r="K7" s="21">
        <f>'Resultat-YTD'!K7</f>
        <v>-134.6</v>
      </c>
      <c r="L7" s="21">
        <f>'Resultat-YTD'!L7</f>
        <v>-66.099999999999994</v>
      </c>
      <c r="M7" s="21">
        <f>'Resultat-YTD'!M7</f>
        <v>-250.3</v>
      </c>
      <c r="N7" s="21">
        <f>'Resultat-YTD'!N7</f>
        <v>-189.7</v>
      </c>
      <c r="O7" s="21">
        <f>'Resultat-YTD'!O7</f>
        <v>-132.80000000000001</v>
      </c>
      <c r="P7" s="21">
        <f>'Resultat-YTD'!P7</f>
        <v>-71.099999999999994</v>
      </c>
      <c r="Q7" s="21">
        <f>'Resultat-YTD'!Q7</f>
        <v>-244.1</v>
      </c>
      <c r="R7" s="21">
        <f>'Resultat-YTD'!R7</f>
        <v>-171.7</v>
      </c>
      <c r="S7" s="21">
        <f>'Resultat-YTD'!S7</f>
        <v>-119.9</v>
      </c>
      <c r="T7" s="21">
        <f>'Resultat-YTD'!T7</f>
        <v>-57.3</v>
      </c>
      <c r="U7" s="21">
        <f>'Resultat-YTD'!U7</f>
        <v>-230.3</v>
      </c>
      <c r="V7" s="21">
        <f>'Resultat-YTD'!V7</f>
        <v>-169.5</v>
      </c>
      <c r="W7" s="21">
        <f>'Resultat-YTD'!W7</f>
        <v>-119.5</v>
      </c>
      <c r="X7" s="21">
        <f>'Resultat-YTD'!X7</f>
        <v>-57.9</v>
      </c>
    </row>
    <row r="8" spans="1:26" x14ac:dyDescent="0.25">
      <c r="A8" s="46" t="s">
        <v>225</v>
      </c>
      <c r="B8" s="21">
        <f>'Resultat-YTD'!B8</f>
        <v>-97.6</v>
      </c>
      <c r="C8" s="21">
        <f>'Resultat-YTD'!C8</f>
        <v>-68</v>
      </c>
      <c r="D8" s="21">
        <f>'Resultat-YTD'!D8</f>
        <v>-33.9</v>
      </c>
      <c r="E8" s="21">
        <f>'Resultat-YTD'!E8</f>
        <v>-119.30000000000001</v>
      </c>
      <c r="F8" s="21">
        <f>'Resultat-YTD'!F8</f>
        <v>-81.2</v>
      </c>
      <c r="G8" s="21">
        <f>'Resultat-YTD'!G8</f>
        <v>-54.6</v>
      </c>
      <c r="H8" s="21">
        <f>'Resultat-YTD'!H8</f>
        <v>-26.3</v>
      </c>
      <c r="I8" s="21">
        <f>'Resultat-YTD'!I8</f>
        <v>-102.6</v>
      </c>
      <c r="J8" s="21">
        <f>'Resultat-YTD'!J8</f>
        <v>-72.900000000000006</v>
      </c>
      <c r="K8" s="21">
        <f>'Resultat-YTD'!K8</f>
        <v>-52</v>
      </c>
      <c r="L8" s="21">
        <f>'Resultat-YTD'!L8</f>
        <v>-27.6</v>
      </c>
      <c r="M8" s="21">
        <f>'Resultat-YTD'!M8</f>
        <v>-97.9</v>
      </c>
      <c r="N8" s="21">
        <f>'Resultat-YTD'!N8</f>
        <v>-71.699999999999989</v>
      </c>
      <c r="O8" s="21">
        <f>'Resultat-YTD'!O8</f>
        <v>-48.4</v>
      </c>
      <c r="P8" s="21">
        <f>'Resultat-YTD'!P8</f>
        <v>-24</v>
      </c>
      <c r="Q8" s="21">
        <f>'Resultat-YTD'!Q8</f>
        <v>-84.9</v>
      </c>
      <c r="R8" s="21">
        <f>'Resultat-YTD'!R8</f>
        <v>-69.099999999999994</v>
      </c>
      <c r="S8" s="21">
        <f>'Resultat-YTD'!S8</f>
        <v>-47.8</v>
      </c>
      <c r="T8" s="21">
        <f>'Resultat-YTD'!T8</f>
        <v>-19.899999999999999</v>
      </c>
      <c r="U8" s="21">
        <f>'Resultat-YTD'!U8</f>
        <v>-77.400000000000006</v>
      </c>
      <c r="V8" s="21">
        <f>'Resultat-YTD'!V8</f>
        <v>-58</v>
      </c>
      <c r="W8" s="21">
        <f>'Resultat-YTD'!W8</f>
        <v>-43.6</v>
      </c>
      <c r="X8" s="21">
        <f>'Resultat-YTD'!X8</f>
        <v>-21.1</v>
      </c>
    </row>
    <row r="9" spans="1:26" x14ac:dyDescent="0.25">
      <c r="A9" s="66" t="s">
        <v>69</v>
      </c>
      <c r="B9" s="42">
        <f>'Resultat-YTD'!B9</f>
        <v>14.4</v>
      </c>
      <c r="C9" s="42">
        <f>'Resultat-YTD'!C9</f>
        <v>1.6</v>
      </c>
      <c r="D9" s="42">
        <f>'Resultat-YTD'!D9</f>
        <v>1.9</v>
      </c>
      <c r="E9" s="42">
        <f>'Resultat-YTD'!E9</f>
        <v>7.1</v>
      </c>
      <c r="F9" s="42">
        <f>'Resultat-YTD'!F9</f>
        <v>3.5</v>
      </c>
      <c r="G9" s="42">
        <f>'Resultat-YTD'!G9</f>
        <v>2.1</v>
      </c>
      <c r="H9" s="42">
        <f>'Resultat-YTD'!H9</f>
        <v>2.6</v>
      </c>
      <c r="I9" s="42">
        <f>'Resultat-YTD'!I9</f>
        <v>2.9</v>
      </c>
      <c r="J9" s="42">
        <f>'Resultat-YTD'!J9</f>
        <v>0.46</v>
      </c>
      <c r="K9" s="42">
        <f>'Resultat-YTD'!K9</f>
        <v>4.66</v>
      </c>
      <c r="L9" s="42">
        <f>'Resultat-YTD'!L9</f>
        <v>2.2269999999999999</v>
      </c>
      <c r="M9" s="42">
        <f>'Resultat-YTD'!M9</f>
        <v>4</v>
      </c>
      <c r="N9" s="42">
        <f>'Resultat-YTD'!N9</f>
        <v>1.94</v>
      </c>
      <c r="O9" s="42">
        <f>'Resultat-YTD'!O9</f>
        <v>-0.44</v>
      </c>
      <c r="P9" s="42">
        <f>'Resultat-YTD'!P9</f>
        <v>-2.06</v>
      </c>
      <c r="Q9" s="42">
        <f>'Resultat-YTD'!Q9</f>
        <v>5.66</v>
      </c>
      <c r="R9" s="42">
        <f>'Resultat-YTD'!R9</f>
        <v>2.6</v>
      </c>
      <c r="S9" s="42">
        <f>'Resultat-YTD'!S9</f>
        <v>1.9</v>
      </c>
      <c r="T9" s="42">
        <f>'Resultat-YTD'!T9</f>
        <v>0.7</v>
      </c>
      <c r="U9" s="42">
        <f>'Resultat-YTD'!U9</f>
        <v>10.7</v>
      </c>
      <c r="V9" s="42">
        <f>'Resultat-YTD'!V9</f>
        <v>7.9</v>
      </c>
      <c r="W9" s="42">
        <f>'Resultat-YTD'!W9</f>
        <v>4.16</v>
      </c>
      <c r="X9" s="42">
        <f>'Resultat-YTD'!X9</f>
        <v>1.41</v>
      </c>
    </row>
    <row r="10" spans="1:26" s="44" customFormat="1" x14ac:dyDescent="0.25">
      <c r="A10" s="45" t="s">
        <v>168</v>
      </c>
      <c r="B10" s="23">
        <f>'Resultat-YTD'!B10</f>
        <v>196.3</v>
      </c>
      <c r="C10" s="23">
        <f>'Resultat-YTD'!C10</f>
        <v>143</v>
      </c>
      <c r="D10" s="23">
        <f>'Resultat-YTD'!D10</f>
        <v>78.5</v>
      </c>
      <c r="E10" s="23">
        <f>'Resultat-YTD'!E10</f>
        <v>281.2</v>
      </c>
      <c r="F10" s="23">
        <f>'Resultat-YTD'!F10</f>
        <v>234.6</v>
      </c>
      <c r="G10" s="23">
        <f>'Resultat-YTD'!G10</f>
        <v>185.00000000000006</v>
      </c>
      <c r="H10" s="23">
        <f>'Resultat-YTD'!H10</f>
        <v>94.3</v>
      </c>
      <c r="I10" s="23">
        <f>'Resultat-YTD'!I10</f>
        <v>338.9</v>
      </c>
      <c r="J10" s="23">
        <f>'Resultat-YTD'!J10</f>
        <v>256.76000000000005</v>
      </c>
      <c r="K10" s="23">
        <f>'Resultat-YTD'!K10</f>
        <v>185.86000000000007</v>
      </c>
      <c r="L10" s="23">
        <f>'Resultat-YTD'!L10</f>
        <v>80.811000000000035</v>
      </c>
      <c r="M10" s="23">
        <f>'Resultat-YTD'!M10</f>
        <v>208.52999999999989</v>
      </c>
      <c r="N10" s="23">
        <f>'Resultat-YTD'!N10</f>
        <v>145.24000000000007</v>
      </c>
      <c r="O10" s="23">
        <f>'Resultat-YTD'!O10</f>
        <v>96.759999999999962</v>
      </c>
      <c r="P10" s="23">
        <f>'Resultat-YTD'!P10</f>
        <v>59.039999999999992</v>
      </c>
      <c r="Q10" s="23">
        <f>'Resultat-YTD'!Q10</f>
        <v>124.55999999999997</v>
      </c>
      <c r="R10" s="23">
        <f>'Resultat-YTD'!R10</f>
        <v>107.59999999999997</v>
      </c>
      <c r="S10" s="23">
        <f>'Resultat-YTD'!S10</f>
        <v>73.399999999999991</v>
      </c>
      <c r="T10" s="23">
        <f>'Resultat-YTD'!T10</f>
        <v>39.519999999999989</v>
      </c>
      <c r="U10" s="23">
        <f>'Resultat-YTD'!U10</f>
        <v>81.29999999999994</v>
      </c>
      <c r="V10" s="23">
        <f>'Resultat-YTD'!V10</f>
        <v>65.500000000000028</v>
      </c>
      <c r="W10" s="23">
        <f>'Resultat-YTD'!W10</f>
        <v>38.760000000000048</v>
      </c>
      <c r="X10" s="23">
        <f>'Resultat-YTD'!X10</f>
        <v>16.794000000000015</v>
      </c>
    </row>
    <row r="11" spans="1:26" x14ac:dyDescent="0.25">
      <c r="A11" s="46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spans="1:26" x14ac:dyDescent="0.25">
      <c r="A12" s="46" t="s">
        <v>170</v>
      </c>
      <c r="B12" s="42">
        <f>'Resultat-YTD'!B12</f>
        <v>-19.5</v>
      </c>
      <c r="C12" s="42">
        <f>'Resultat-YTD'!C12</f>
        <v>-12.8</v>
      </c>
      <c r="D12" s="42">
        <f>'Resultat-YTD'!D12</f>
        <v>-6.3</v>
      </c>
      <c r="E12" s="42">
        <f>'Resultat-YTD'!E12</f>
        <v>-23.9</v>
      </c>
      <c r="F12" s="42">
        <f>'Resultat-YTD'!F12</f>
        <v>-17.7</v>
      </c>
      <c r="G12" s="42">
        <f>'Resultat-YTD'!G12</f>
        <v>-11.8</v>
      </c>
      <c r="H12" s="42">
        <f>'Resultat-YTD'!H12</f>
        <v>-5.9</v>
      </c>
      <c r="I12" s="42">
        <f>'Resultat-YTD'!I12</f>
        <v>-20.6</v>
      </c>
      <c r="J12" s="42">
        <f>'Resultat-YTD'!J12</f>
        <v>-14.9</v>
      </c>
      <c r="K12" s="42">
        <f>'Resultat-YTD'!K12</f>
        <v>-9.24</v>
      </c>
      <c r="L12" s="42">
        <f>'Resultat-YTD'!L12</f>
        <v>-3.665</v>
      </c>
      <c r="M12" s="42">
        <f>'Resultat-YTD'!M12</f>
        <v>-10.952</v>
      </c>
      <c r="N12" s="42">
        <f>'Resultat-YTD'!N12</f>
        <v>-8.2620000000000005</v>
      </c>
      <c r="O12" s="42">
        <f>'Resultat-YTD'!O12</f>
        <v>-5.508</v>
      </c>
      <c r="P12" s="42">
        <f>'Resultat-YTD'!P12</f>
        <v>-2.754</v>
      </c>
      <c r="Q12" s="42">
        <f>'Resultat-YTD'!Q12</f>
        <v>-7.3650000000000002</v>
      </c>
      <c r="R12" s="42">
        <f>'Resultat-YTD'!R12</f>
        <v>-4.59</v>
      </c>
      <c r="S12" s="42">
        <f>'Resultat-YTD'!S12</f>
        <v>-1.8360000000000001</v>
      </c>
      <c r="T12" s="42">
        <f>'Resultat-YTD'!T12</f>
        <v>0</v>
      </c>
      <c r="U12" s="42">
        <f>'Resultat-YTD'!U12</f>
        <v>0</v>
      </c>
      <c r="V12" s="42">
        <f>'Resultat-YTD'!V12</f>
        <v>0</v>
      </c>
      <c r="W12" s="42">
        <f>'Resultat-YTD'!W12</f>
        <v>0</v>
      </c>
      <c r="X12" s="42">
        <f>'Resultat-YTD'!X12</f>
        <v>0</v>
      </c>
      <c r="Y12" s="49"/>
      <c r="Z12" s="49"/>
    </row>
    <row r="13" spans="1:26" s="13" customFormat="1" x14ac:dyDescent="0.25">
      <c r="A13" s="47" t="s">
        <v>70</v>
      </c>
      <c r="B13" s="23">
        <f>'Resultat-YTD'!B13</f>
        <v>176.9</v>
      </c>
      <c r="C13" s="23">
        <f>'Resultat-YTD'!C13</f>
        <v>130.30000000000001</v>
      </c>
      <c r="D13" s="23">
        <f>'Resultat-YTD'!D13</f>
        <v>72.2</v>
      </c>
      <c r="E13" s="23">
        <f>'Resultat-YTD'!E13</f>
        <v>257.3</v>
      </c>
      <c r="F13" s="23">
        <f>'Resultat-YTD'!F13</f>
        <v>216.9</v>
      </c>
      <c r="G13" s="23">
        <f>'Resultat-YTD'!G13</f>
        <v>173.20000000000005</v>
      </c>
      <c r="H13" s="23">
        <f>'Resultat-YTD'!H13</f>
        <v>88.3</v>
      </c>
      <c r="I13" s="23">
        <f>'Resultat-YTD'!I13</f>
        <v>318.3</v>
      </c>
      <c r="J13" s="23">
        <f>'Resultat-YTD'!J13</f>
        <v>241.86000000000004</v>
      </c>
      <c r="K13" s="23">
        <f>'Resultat-YTD'!K13</f>
        <v>176.62000000000006</v>
      </c>
      <c r="L13" s="23">
        <f>'Resultat-YTD'!L13</f>
        <v>77.146000000000029</v>
      </c>
      <c r="M13" s="23">
        <f>'Resultat-YTD'!M13</f>
        <v>197.57799999999989</v>
      </c>
      <c r="N13" s="23">
        <f>'Resultat-YTD'!N13</f>
        <v>136.97800000000007</v>
      </c>
      <c r="O13" s="23">
        <f>'Resultat-YTD'!O13</f>
        <v>91.251999999999967</v>
      </c>
      <c r="P13" s="23">
        <f>'Resultat-YTD'!P13</f>
        <v>56.285999999999994</v>
      </c>
      <c r="Q13" s="23">
        <f>'Resultat-YTD'!Q13</f>
        <v>117.19499999999998</v>
      </c>
      <c r="R13" s="23">
        <f>'Resultat-YTD'!R13</f>
        <v>103.00999999999996</v>
      </c>
      <c r="S13" s="23">
        <f>'Resultat-YTD'!S13</f>
        <v>71.563999999999993</v>
      </c>
      <c r="T13" s="23">
        <f>'Resultat-YTD'!T13</f>
        <v>39.519999999999989</v>
      </c>
      <c r="U13" s="23">
        <f>'Resultat-YTD'!U13</f>
        <v>81.29999999999994</v>
      </c>
      <c r="V13" s="23">
        <f>'Resultat-YTD'!V13</f>
        <v>65.500000000000028</v>
      </c>
      <c r="W13" s="23">
        <f>'Resultat-YTD'!W13</f>
        <v>38.760000000000048</v>
      </c>
      <c r="X13" s="23">
        <f>'Resultat-YTD'!X13</f>
        <v>16.794000000000015</v>
      </c>
    </row>
    <row r="14" spans="1:26" x14ac:dyDescent="0.25">
      <c r="A14" s="66" t="s">
        <v>71</v>
      </c>
      <c r="B14" s="42">
        <f>'Resultat-YTD'!B14</f>
        <v>-11.7</v>
      </c>
      <c r="C14" s="42">
        <f>'Resultat-YTD'!C14</f>
        <v>-11.6</v>
      </c>
      <c r="D14" s="42">
        <f>'Resultat-YTD'!D14</f>
        <v>-3.8</v>
      </c>
      <c r="E14" s="42">
        <f>'Resultat-YTD'!E14</f>
        <v>-5.7</v>
      </c>
      <c r="F14" s="42">
        <f>'Resultat-YTD'!F14</f>
        <v>-11</v>
      </c>
      <c r="G14" s="42">
        <f>'Resultat-YTD'!G14</f>
        <v>-6</v>
      </c>
      <c r="H14" s="42">
        <f>'Resultat-YTD'!H14</f>
        <v>-2.2999999999999998</v>
      </c>
      <c r="I14" s="42">
        <f>'Resultat-YTD'!I14</f>
        <v>-10.4</v>
      </c>
      <c r="J14" s="42">
        <f>'Resultat-YTD'!J14</f>
        <v>-7.1</v>
      </c>
      <c r="K14" s="42">
        <f>'Resultat-YTD'!K14</f>
        <v>-4.8600000000000003</v>
      </c>
      <c r="L14" s="42">
        <f>'Resultat-YTD'!L14</f>
        <v>-4.66</v>
      </c>
      <c r="M14" s="42">
        <f>'Resultat-YTD'!M14</f>
        <v>-65.366</v>
      </c>
      <c r="N14" s="42">
        <f>'Resultat-YTD'!N14</f>
        <v>-29.9</v>
      </c>
      <c r="O14" s="42">
        <f>'Resultat-YTD'!O14</f>
        <v>-28.14</v>
      </c>
      <c r="P14" s="42">
        <f>'Resultat-YTD'!P14</f>
        <v>-2.8</v>
      </c>
      <c r="Q14" s="42">
        <f>'Resultat-YTD'!Q14</f>
        <v>-2.74</v>
      </c>
      <c r="R14" s="42">
        <f>'Resultat-YTD'!R14</f>
        <v>-1.84</v>
      </c>
      <c r="S14" s="42">
        <f>'Resultat-YTD'!S14</f>
        <v>-1.3599999999999999</v>
      </c>
      <c r="T14" s="42">
        <f>'Resultat-YTD'!T14</f>
        <v>-0.4</v>
      </c>
      <c r="U14" s="42">
        <f>'Resultat-YTD'!U14</f>
        <v>-2.5</v>
      </c>
      <c r="V14" s="42">
        <f>'Resultat-YTD'!V14</f>
        <v>-1.3</v>
      </c>
      <c r="W14" s="42">
        <f>'Resultat-YTD'!W14</f>
        <v>0.26</v>
      </c>
      <c r="X14" s="42">
        <f>'Resultat-YTD'!X14</f>
        <v>0.4</v>
      </c>
    </row>
    <row r="15" spans="1:26" s="13" customFormat="1" x14ac:dyDescent="0.25">
      <c r="A15" s="45" t="s">
        <v>72</v>
      </c>
      <c r="B15" s="23">
        <f>'Resultat-YTD'!B15</f>
        <v>165.2</v>
      </c>
      <c r="C15" s="23">
        <f>'Resultat-YTD'!C15</f>
        <v>118.6</v>
      </c>
      <c r="D15" s="23">
        <f>'Resultat-YTD'!D15</f>
        <v>68.400000000000006</v>
      </c>
      <c r="E15" s="23">
        <f>'Resultat-YTD'!E15</f>
        <v>251.6</v>
      </c>
      <c r="F15" s="23">
        <f>'Resultat-YTD'!F15</f>
        <v>205.9</v>
      </c>
      <c r="G15" s="23">
        <f>'Resultat-YTD'!G15</f>
        <v>167.20000000000005</v>
      </c>
      <c r="H15" s="23">
        <f>'Resultat-YTD'!H15</f>
        <v>86.1</v>
      </c>
      <c r="I15" s="23">
        <f>'Resultat-YTD'!I15</f>
        <v>307.89999999999998</v>
      </c>
      <c r="J15" s="23">
        <f>'Resultat-YTD'!J15</f>
        <v>234.76000000000005</v>
      </c>
      <c r="K15" s="23">
        <f>'Resultat-YTD'!K15</f>
        <v>171.76000000000005</v>
      </c>
      <c r="L15" s="23">
        <f>'Resultat-YTD'!L15</f>
        <v>72.486000000000033</v>
      </c>
      <c r="M15" s="23">
        <f>'Resultat-YTD'!M15</f>
        <v>132.21199999999988</v>
      </c>
      <c r="N15" s="23">
        <f>'Resultat-YTD'!N15</f>
        <v>107.07800000000006</v>
      </c>
      <c r="O15" s="23">
        <f>'Resultat-YTD'!O15</f>
        <v>63.111999999999966</v>
      </c>
      <c r="P15" s="23">
        <f>'Resultat-YTD'!P15</f>
        <v>53.47999999999999</v>
      </c>
      <c r="Q15" s="23">
        <f>'Resultat-YTD'!Q15</f>
        <v>114.45499999999998</v>
      </c>
      <c r="R15" s="23">
        <f>'Resultat-YTD'!R15</f>
        <v>101.16999999999996</v>
      </c>
      <c r="S15" s="23">
        <f>'Resultat-YTD'!S15</f>
        <v>70.203999999999994</v>
      </c>
      <c r="T15" s="23">
        <f>'Resultat-YTD'!T15</f>
        <v>39.11999999999999</v>
      </c>
      <c r="U15" s="23">
        <f>'Resultat-YTD'!U15</f>
        <v>78.799999999999912</v>
      </c>
      <c r="V15" s="23">
        <f>'Resultat-YTD'!V15</f>
        <v>64.200000000000031</v>
      </c>
      <c r="W15" s="23">
        <f>'Resultat-YTD'!W15</f>
        <v>39.020000000000046</v>
      </c>
      <c r="X15" s="23">
        <f>'Resultat-YTD'!X15</f>
        <v>17.194000000000013</v>
      </c>
    </row>
    <row r="16" spans="1:26" s="13" customFormat="1" x14ac:dyDescent="0.25">
      <c r="A16" s="45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7" spans="1:25" x14ac:dyDescent="0.25">
      <c r="A17" s="46" t="s">
        <v>73</v>
      </c>
      <c r="B17" s="42">
        <f>'Resultat-YTD'!B17</f>
        <v>-37</v>
      </c>
      <c r="C17" s="42">
        <f>'Resultat-YTD'!C17</f>
        <v>-26.5</v>
      </c>
      <c r="D17" s="42">
        <f>'Resultat-YTD'!D17</f>
        <v>-15.4</v>
      </c>
      <c r="E17" s="42">
        <f>'Resultat-YTD'!E17</f>
        <v>-58.1</v>
      </c>
      <c r="F17" s="42">
        <f>'Resultat-YTD'!F17</f>
        <v>-49.2</v>
      </c>
      <c r="G17" s="42">
        <f>'Resultat-YTD'!G17</f>
        <v>-39.9</v>
      </c>
      <c r="H17" s="42">
        <f>'Resultat-YTD'!H17</f>
        <v>-20.2</v>
      </c>
      <c r="I17" s="42">
        <f>'Resultat-YTD'!I17</f>
        <v>-70.7</v>
      </c>
      <c r="J17" s="42">
        <f>'Resultat-YTD'!J17</f>
        <v>-53.3</v>
      </c>
      <c r="K17" s="42">
        <f>'Resultat-YTD'!K17</f>
        <v>-39</v>
      </c>
      <c r="L17" s="42">
        <f>'Resultat-YTD'!L17</f>
        <v>-16.962</v>
      </c>
      <c r="M17" s="42">
        <f>'Resultat-YTD'!M17</f>
        <v>-45.564</v>
      </c>
      <c r="N17" s="42">
        <f>'Resultat-YTD'!N17</f>
        <v>-30.1</v>
      </c>
      <c r="O17" s="42">
        <f>'Resultat-YTD'!O17</f>
        <v>-20.100000000000001</v>
      </c>
      <c r="P17" s="42">
        <f>'Resultat-YTD'!P17</f>
        <v>-11.9</v>
      </c>
      <c r="Q17" s="42">
        <f>'Resultat-YTD'!Q17</f>
        <v>-27.44</v>
      </c>
      <c r="R17" s="42">
        <f>'Resultat-YTD'!R17</f>
        <v>-23.6</v>
      </c>
      <c r="S17" s="42">
        <f>'Resultat-YTD'!S17</f>
        <v>-17.16</v>
      </c>
      <c r="T17" s="42">
        <f>'Resultat-YTD'!T17</f>
        <v>-8.4</v>
      </c>
      <c r="U17" s="42">
        <f>'Resultat-YTD'!U17</f>
        <v>-16.600000000000001</v>
      </c>
      <c r="V17" s="42">
        <f>'Resultat-YTD'!V17</f>
        <v>-14</v>
      </c>
      <c r="W17" s="42">
        <f>'Resultat-YTD'!W17</f>
        <v>-8.86</v>
      </c>
      <c r="X17" s="42">
        <f>'Resultat-YTD'!X17</f>
        <v>-4</v>
      </c>
    </row>
    <row r="18" spans="1:25" s="13" customFormat="1" x14ac:dyDescent="0.25">
      <c r="A18" s="47" t="s">
        <v>74</v>
      </c>
      <c r="B18" s="23">
        <f>'Resultat-YTD'!B18</f>
        <v>128.19999999999999</v>
      </c>
      <c r="C18" s="23">
        <f>'Resultat-YTD'!C18</f>
        <v>92.1</v>
      </c>
      <c r="D18" s="23">
        <f>'Resultat-YTD'!D18</f>
        <v>52.9</v>
      </c>
      <c r="E18" s="23">
        <f>'Resultat-YTD'!E18</f>
        <v>193.4</v>
      </c>
      <c r="F18" s="23">
        <f>'Resultat-YTD'!F18</f>
        <v>156.69999999999999</v>
      </c>
      <c r="G18" s="23">
        <f>'Resultat-YTD'!G18</f>
        <v>127.30000000000004</v>
      </c>
      <c r="H18" s="23">
        <f>'Resultat-YTD'!H18</f>
        <v>65.8</v>
      </c>
      <c r="I18" s="23">
        <f>'Resultat-YTD'!I18</f>
        <v>237.3</v>
      </c>
      <c r="J18" s="23">
        <f>'Resultat-YTD'!J18</f>
        <v>181.46000000000004</v>
      </c>
      <c r="K18" s="23">
        <f>'Resultat-YTD'!K18</f>
        <v>132.76000000000005</v>
      </c>
      <c r="L18" s="23">
        <f>'Resultat-YTD'!L18</f>
        <v>55.524000000000029</v>
      </c>
      <c r="M18" s="23">
        <f>'Resultat-YTD'!M18</f>
        <v>86.647999999999882</v>
      </c>
      <c r="N18" s="23">
        <f>'Resultat-YTD'!N18</f>
        <v>76.978000000000065</v>
      </c>
      <c r="O18" s="23">
        <f>'Resultat-YTD'!O18</f>
        <v>43.011999999999965</v>
      </c>
      <c r="P18" s="23">
        <f>'Resultat-YTD'!P18</f>
        <v>41.579999999999991</v>
      </c>
      <c r="Q18" s="23">
        <f>'Resultat-YTD'!Q18</f>
        <v>87.014999999999986</v>
      </c>
      <c r="R18" s="23">
        <f>'Resultat-YTD'!R18</f>
        <v>77.569999999999965</v>
      </c>
      <c r="S18" s="23">
        <f>'Resultat-YTD'!S18</f>
        <v>53.043999999999997</v>
      </c>
      <c r="T18" s="23">
        <f>'Resultat-YTD'!T18</f>
        <v>30.719999999999992</v>
      </c>
      <c r="U18" s="23">
        <f>'Resultat-YTD'!U18</f>
        <v>62.19999999999991</v>
      </c>
      <c r="V18" s="23">
        <f>'Resultat-YTD'!V18</f>
        <v>50.200000000000031</v>
      </c>
      <c r="W18" s="23">
        <f>'Resultat-YTD'!W18</f>
        <v>30.160000000000046</v>
      </c>
      <c r="X18" s="23">
        <f>'Resultat-YTD'!X18</f>
        <v>13.194000000000013</v>
      </c>
    </row>
    <row r="19" spans="1:25" x14ac:dyDescent="0.25">
      <c r="A19" s="45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1:25" x14ac:dyDescent="0.25">
      <c r="A20" s="45" t="s">
        <v>75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</row>
    <row r="21" spans="1:25" x14ac:dyDescent="0.25">
      <c r="A21" s="58" t="s">
        <v>81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</row>
    <row r="22" spans="1:25" x14ac:dyDescent="0.25">
      <c r="A22" s="25" t="s">
        <v>83</v>
      </c>
      <c r="B22" s="34">
        <f>'Resultat-YTD'!B22</f>
        <v>7.5</v>
      </c>
      <c r="C22" s="34">
        <f>'Resultat-YTD'!C22</f>
        <v>1.9</v>
      </c>
      <c r="D22" s="34">
        <f>'Resultat-YTD'!D22</f>
        <v>-0.1</v>
      </c>
      <c r="E22" s="34">
        <f>'Resultat-YTD'!E22</f>
        <v>68.8</v>
      </c>
      <c r="F22" s="34">
        <f>'Resultat-YTD'!F22</f>
        <v>56.8</v>
      </c>
      <c r="G22" s="34">
        <f>'Resultat-YTD'!G22</f>
        <v>29.8</v>
      </c>
      <c r="H22" s="34">
        <f>'Resultat-YTD'!H22</f>
        <v>-0.1</v>
      </c>
      <c r="I22" s="34">
        <f>'Resultat-YTD'!I22</f>
        <v>-6.7</v>
      </c>
      <c r="J22" s="34">
        <f>'Resultat-YTD'!J22</f>
        <v>4.4000000000000004</v>
      </c>
      <c r="K22" s="34">
        <f>'Resultat-YTD'!K22</f>
        <v>6.4</v>
      </c>
      <c r="L22" s="34">
        <f>'Resultat-YTD'!L22</f>
        <v>0.1</v>
      </c>
      <c r="M22" s="34">
        <f>'Resultat-YTD'!M22</f>
        <v>-2.8690000000000002</v>
      </c>
      <c r="N22" s="34">
        <f>'Resultat-YTD'!N22</f>
        <v>0.7</v>
      </c>
      <c r="O22" s="34">
        <f>'Resultat-YTD'!O22</f>
        <v>0.1</v>
      </c>
      <c r="P22" s="34" t="str">
        <f>'Resultat-YTD'!P22</f>
        <v>-</v>
      </c>
      <c r="Q22" s="34">
        <f>'Resultat-YTD'!Q22</f>
        <v>-27.2</v>
      </c>
      <c r="R22" s="34">
        <f>'Resultat-YTD'!R22</f>
        <v>-28.9</v>
      </c>
      <c r="S22" s="34">
        <f>'Resultat-YTD'!S22</f>
        <v>-13.9</v>
      </c>
      <c r="T22" s="34">
        <f>'Resultat-YTD'!T22</f>
        <v>-0.44</v>
      </c>
      <c r="U22" s="34">
        <f>'Resultat-YTD'!U22</f>
        <v>-3.1</v>
      </c>
      <c r="V22" s="34">
        <f>'Resultat-YTD'!V22</f>
        <v>-2.7</v>
      </c>
      <c r="W22" s="34">
        <f>'Resultat-YTD'!W22</f>
        <v>-4.5999999999999996</v>
      </c>
      <c r="X22" s="34">
        <f>'Resultat-YTD'!X22</f>
        <v>-0.05</v>
      </c>
    </row>
    <row r="23" spans="1:25" x14ac:dyDescent="0.25">
      <c r="A23" s="46" t="s">
        <v>84</v>
      </c>
      <c r="B23" s="21">
        <f>'Resultat-YTD'!B23</f>
        <v>-1.5</v>
      </c>
      <c r="C23" s="21">
        <f>'Resultat-YTD'!C23</f>
        <v>-0.5</v>
      </c>
      <c r="D23" s="21">
        <f>'Resultat-YTD'!D23</f>
        <v>0</v>
      </c>
      <c r="E23" s="21">
        <f>'Resultat-YTD'!E23</f>
        <v>-14.2</v>
      </c>
      <c r="F23" s="21">
        <f>'Resultat-YTD'!F23</f>
        <v>-12.5</v>
      </c>
      <c r="G23" s="21">
        <f>'Resultat-YTD'!G23</f>
        <v>-6.6</v>
      </c>
      <c r="H23" s="21">
        <f>'Resultat-YTD'!H23</f>
        <v>0</v>
      </c>
      <c r="I23" s="21">
        <f>'Resultat-YTD'!I23</f>
        <v>1.4</v>
      </c>
      <c r="J23" s="21">
        <f>'Resultat-YTD'!J23</f>
        <v>-0.9</v>
      </c>
      <c r="K23" s="21">
        <f>'Resultat-YTD'!K23</f>
        <v>-1.34</v>
      </c>
      <c r="L23" s="21">
        <f>'Resultat-YTD'!L23</f>
        <v>0</v>
      </c>
      <c r="M23" s="21">
        <f>'Resultat-YTD'!M23</f>
        <v>0.56299999999999994</v>
      </c>
      <c r="N23" s="21">
        <f>'Resultat-YTD'!N23</f>
        <v>-0.1</v>
      </c>
      <c r="O23" s="21" t="str">
        <f>'Resultat-YTD'!O23</f>
        <v>-</v>
      </c>
      <c r="P23" s="21" t="str">
        <f>'Resultat-YTD'!P23</f>
        <v>-</v>
      </c>
      <c r="Q23" s="21">
        <f>'Resultat-YTD'!Q23</f>
        <v>5.4</v>
      </c>
      <c r="R23" s="21">
        <f>'Resultat-YTD'!R23</f>
        <v>6.4</v>
      </c>
      <c r="S23" s="21">
        <f>'Resultat-YTD'!S23</f>
        <v>3</v>
      </c>
      <c r="T23" s="21">
        <f>'Resultat-YTD'!T23</f>
        <v>0.1</v>
      </c>
      <c r="U23" s="21">
        <f>'Resultat-YTD'!U23</f>
        <v>0.5</v>
      </c>
      <c r="V23" s="21" t="str">
        <f>'Resultat-YTD'!V23</f>
        <v>-</v>
      </c>
      <c r="W23" s="21">
        <f>'Resultat-YTD'!W23</f>
        <v>1</v>
      </c>
      <c r="X23" s="21" t="str">
        <f>'Resultat-YTD'!X23</f>
        <v>-</v>
      </c>
    </row>
    <row r="24" spans="1:25" x14ac:dyDescent="0.25">
      <c r="A24" s="58" t="s">
        <v>82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</row>
    <row r="25" spans="1:25" x14ac:dyDescent="0.25">
      <c r="A25" s="46" t="s">
        <v>76</v>
      </c>
      <c r="B25" s="21">
        <f>'Resultat-YTD'!B25</f>
        <v>31.9</v>
      </c>
      <c r="C25" s="21">
        <f>'Resultat-YTD'!C25</f>
        <v>58.1</v>
      </c>
      <c r="D25" s="21">
        <f>'Resultat-YTD'!D25</f>
        <v>12.1</v>
      </c>
      <c r="E25" s="21">
        <f>'Resultat-YTD'!E25</f>
        <v>54.9</v>
      </c>
      <c r="F25" s="21">
        <f>'Resultat-YTD'!F25</f>
        <v>41.4</v>
      </c>
      <c r="G25" s="21">
        <f>'Resultat-YTD'!G25</f>
        <v>28.7</v>
      </c>
      <c r="H25" s="21">
        <f>'Resultat-YTD'!H25</f>
        <v>4.5</v>
      </c>
      <c r="I25" s="21">
        <f>'Resultat-YTD'!I25</f>
        <v>17.8</v>
      </c>
      <c r="J25" s="21">
        <f>'Resultat-YTD'!J25</f>
        <v>9</v>
      </c>
      <c r="K25" s="21">
        <f>'Resultat-YTD'!K25</f>
        <v>5</v>
      </c>
      <c r="L25" s="21">
        <f>'Resultat-YTD'!L25</f>
        <v>13.662000000000001</v>
      </c>
      <c r="M25" s="21">
        <f>'Resultat-YTD'!M25</f>
        <v>-18.692</v>
      </c>
      <c r="N25" s="21">
        <f>'Resultat-YTD'!N25</f>
        <v>2.9</v>
      </c>
      <c r="O25" s="21">
        <f>'Resultat-YTD'!O25</f>
        <v>0.2</v>
      </c>
      <c r="P25" s="21">
        <f>'Resultat-YTD'!P25</f>
        <v>23.84</v>
      </c>
      <c r="Q25" s="21">
        <f>'Resultat-YTD'!Q25</f>
        <v>-6.66</v>
      </c>
      <c r="R25" s="21">
        <f>'Resultat-YTD'!R25</f>
        <v>4</v>
      </c>
      <c r="S25" s="21">
        <f>'Resultat-YTD'!S25</f>
        <v>-2</v>
      </c>
      <c r="T25" s="21">
        <f>'Resultat-YTD'!T25</f>
        <v>1.6</v>
      </c>
      <c r="U25" s="21">
        <f>'Resultat-YTD'!U25</f>
        <v>5.4</v>
      </c>
      <c r="V25" s="21">
        <f>'Resultat-YTD'!V25</f>
        <v>6</v>
      </c>
      <c r="W25" s="21">
        <f>'Resultat-YTD'!W25</f>
        <v>7.96</v>
      </c>
      <c r="X25" s="21">
        <f>'Resultat-YTD'!X25</f>
        <v>6</v>
      </c>
    </row>
    <row r="26" spans="1:25" x14ac:dyDescent="0.25">
      <c r="A26" s="46" t="s">
        <v>77</v>
      </c>
      <c r="B26" s="21">
        <f>'Resultat-YTD'!B26</f>
        <v>1.4</v>
      </c>
      <c r="C26" s="21">
        <f>'Resultat-YTD'!C26</f>
        <v>0.7</v>
      </c>
      <c r="D26" s="21">
        <f>'Resultat-YTD'!D26</f>
        <v>1.9</v>
      </c>
      <c r="E26" s="21">
        <f>'Resultat-YTD'!E26</f>
        <v>-5.3</v>
      </c>
      <c r="F26" s="21">
        <f>'Resultat-YTD'!F26</f>
        <v>-5.8</v>
      </c>
      <c r="G26" s="21">
        <f>'Resultat-YTD'!G26</f>
        <v>-5.0999999999999996</v>
      </c>
      <c r="H26" s="21">
        <f>'Resultat-YTD'!H26</f>
        <v>1.9</v>
      </c>
      <c r="I26" s="21">
        <f>'Resultat-YTD'!I26</f>
        <v>1.8</v>
      </c>
      <c r="J26" s="21">
        <f>'Resultat-YTD'!J26</f>
        <v>-0.7</v>
      </c>
      <c r="K26" s="21">
        <f>'Resultat-YTD'!K26</f>
        <v>0.7</v>
      </c>
      <c r="L26" s="21">
        <f>'Resultat-YTD'!L26</f>
        <v>2.2559999999999998</v>
      </c>
      <c r="M26" s="21">
        <f>'Resultat-YTD'!M26</f>
        <v>2.2999999999999998</v>
      </c>
      <c r="N26" s="21">
        <f>'Resultat-YTD'!N26</f>
        <v>1.6</v>
      </c>
      <c r="O26" s="21">
        <f>'Resultat-YTD'!O26</f>
        <v>0.4</v>
      </c>
      <c r="P26" s="21">
        <f>'Resultat-YTD'!P26</f>
        <v>-1.9</v>
      </c>
      <c r="Q26" s="21">
        <f>'Resultat-YTD'!Q26</f>
        <v>1.3</v>
      </c>
      <c r="R26" s="21">
        <f>'Resultat-YTD'!R26</f>
        <v>1.5</v>
      </c>
      <c r="S26" s="21">
        <f>'Resultat-YTD'!S26</f>
        <v>1.4</v>
      </c>
      <c r="T26" s="21">
        <f>'Resultat-YTD'!T26</f>
        <v>3.4</v>
      </c>
      <c r="U26" s="21">
        <f>'Resultat-YTD'!U26</f>
        <v>-3.8</v>
      </c>
      <c r="V26" s="21">
        <f>'Resultat-YTD'!V26</f>
        <v>-3.3</v>
      </c>
      <c r="W26" s="21">
        <f>'Resultat-YTD'!W26</f>
        <v>-1.9</v>
      </c>
      <c r="X26" s="21">
        <f>'Resultat-YTD'!X26</f>
        <v>-1.2350000000000001</v>
      </c>
    </row>
    <row r="27" spans="1:25" x14ac:dyDescent="0.25">
      <c r="A27" s="46" t="s">
        <v>84</v>
      </c>
      <c r="B27" s="42">
        <f>'Resultat-YTD'!B27</f>
        <v>-0.3</v>
      </c>
      <c r="C27" s="42">
        <f>'Resultat-YTD'!C27</f>
        <v>-0.1</v>
      </c>
      <c r="D27" s="42">
        <f>'Resultat-YTD'!D27</f>
        <v>-0.4</v>
      </c>
      <c r="E27" s="42">
        <f>'Resultat-YTD'!E27</f>
        <v>1.1000000000000001</v>
      </c>
      <c r="F27" s="42">
        <f>'Resultat-YTD'!F27</f>
        <v>1.2</v>
      </c>
      <c r="G27" s="42">
        <f>'Resultat-YTD'!G27</f>
        <v>1.1000000000000001</v>
      </c>
      <c r="H27" s="42">
        <f>'Resultat-YTD'!H27</f>
        <v>-0.4</v>
      </c>
      <c r="I27" s="42">
        <f>'Resultat-YTD'!I27</f>
        <v>-0.4</v>
      </c>
      <c r="J27" s="42">
        <f>'Resultat-YTD'!J27</f>
        <v>0.1</v>
      </c>
      <c r="K27" s="42">
        <f>'Resultat-YTD'!K27</f>
        <v>-0.14000000000000001</v>
      </c>
      <c r="L27" s="42">
        <f>'Resultat-YTD'!L27</f>
        <v>-0.46500000000000002</v>
      </c>
      <c r="M27" s="42">
        <f>'Resultat-YTD'!M27</f>
        <v>-0.51900000000000002</v>
      </c>
      <c r="N27" s="42">
        <f>'Resultat-YTD'!N27</f>
        <v>-0.34</v>
      </c>
      <c r="O27" s="42">
        <f>'Resultat-YTD'!O27</f>
        <v>-0.1</v>
      </c>
      <c r="P27" s="42">
        <f>'Resultat-YTD'!P27</f>
        <v>0.44</v>
      </c>
      <c r="Q27" s="42">
        <f>'Resultat-YTD'!Q27</f>
        <v>-0.3</v>
      </c>
      <c r="R27" s="42">
        <f>'Resultat-YTD'!R27</f>
        <v>-0.3</v>
      </c>
      <c r="S27" s="42">
        <f>'Resultat-YTD'!S27</f>
        <v>-0.3</v>
      </c>
      <c r="T27" s="42">
        <f>'Resultat-YTD'!T27</f>
        <v>-0.74</v>
      </c>
      <c r="U27" s="42">
        <f>'Resultat-YTD'!U27</f>
        <v>0.8</v>
      </c>
      <c r="V27" s="42">
        <f>'Resultat-YTD'!V27</f>
        <v>0.7</v>
      </c>
      <c r="W27" s="42">
        <f>'Resultat-YTD'!W27</f>
        <v>0.4</v>
      </c>
      <c r="X27" s="42">
        <f>'Resultat-YTD'!X27</f>
        <v>0.27200000000000002</v>
      </c>
    </row>
    <row r="28" spans="1:25" s="13" customFormat="1" x14ac:dyDescent="0.25">
      <c r="A28" s="47" t="s">
        <v>78</v>
      </c>
      <c r="B28" s="23">
        <f>'Resultat-YTD'!B28</f>
        <v>167.2</v>
      </c>
      <c r="C28" s="23">
        <f>'Resultat-YTD'!C28</f>
        <v>152.30000000000001</v>
      </c>
      <c r="D28" s="23">
        <f>'Resultat-YTD'!D28</f>
        <v>66.5</v>
      </c>
      <c r="E28" s="23">
        <f>'Resultat-YTD'!E28</f>
        <v>298.7</v>
      </c>
      <c r="F28" s="23">
        <f>'Resultat-YTD'!F28</f>
        <v>237.7</v>
      </c>
      <c r="G28" s="23">
        <f>'Resultat-YTD'!G28</f>
        <v>175.20000000000005</v>
      </c>
      <c r="H28" s="23">
        <f>'Resultat-YTD'!H28</f>
        <v>71.8</v>
      </c>
      <c r="I28" s="23">
        <f>'Resultat-YTD'!I28</f>
        <v>251.3</v>
      </c>
      <c r="J28" s="23">
        <f>'Resultat-YTD'!J28</f>
        <v>193.36000000000004</v>
      </c>
      <c r="K28" s="23">
        <f>'Resultat-YTD'!K28</f>
        <v>143.38000000000005</v>
      </c>
      <c r="L28" s="23">
        <f>'Resultat-YTD'!L28</f>
        <v>71.077000000000027</v>
      </c>
      <c r="M28" s="23">
        <f>'Resultat-YTD'!M28</f>
        <v>67.430999999999884</v>
      </c>
      <c r="N28" s="23">
        <f>'Resultat-YTD'!N28</f>
        <v>81.738000000000071</v>
      </c>
      <c r="O28" s="23">
        <f>'Resultat-YTD'!O28</f>
        <v>43.619999999999962</v>
      </c>
      <c r="P28" s="23">
        <f>'Resultat-YTD'!P28</f>
        <v>63.959999999999987</v>
      </c>
      <c r="Q28" s="23">
        <f>'Resultat-YTD'!Q28</f>
        <v>59.554999999999993</v>
      </c>
      <c r="R28" s="23">
        <f>'Resultat-YTD'!R28</f>
        <v>60.269999999999968</v>
      </c>
      <c r="S28" s="23">
        <f>'Resultat-YTD'!S28</f>
        <v>41.244</v>
      </c>
      <c r="T28" s="23">
        <f>'Resultat-YTD'!T28</f>
        <v>34.639999999999993</v>
      </c>
      <c r="U28" s="23">
        <f>'Resultat-YTD'!U28</f>
        <v>61.999999999999915</v>
      </c>
      <c r="V28" s="23">
        <f>'Resultat-YTD'!V28</f>
        <v>50.900000000000034</v>
      </c>
      <c r="W28" s="23">
        <f>'Resultat-YTD'!W28</f>
        <v>33.020000000000046</v>
      </c>
      <c r="X28" s="23">
        <f>'Resultat-YTD'!X28</f>
        <v>18.181000000000012</v>
      </c>
    </row>
    <row r="29" spans="1:25" s="13" customFormat="1" x14ac:dyDescent="0.25">
      <c r="A29" s="45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1:25" x14ac:dyDescent="0.25">
      <c r="A30" s="45" t="s">
        <v>79</v>
      </c>
      <c r="B30" s="23"/>
      <c r="C30" s="23"/>
      <c r="D30" s="23"/>
      <c r="E30" s="23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</row>
    <row r="31" spans="1:25" x14ac:dyDescent="0.25">
      <c r="A31" s="46" t="s">
        <v>80</v>
      </c>
      <c r="B31" s="24">
        <f>'Resultat-YTD'!B31</f>
        <v>3.03</v>
      </c>
      <c r="C31" s="24">
        <f>'Resultat-YTD'!C31</f>
        <v>2.1770990704396276</v>
      </c>
      <c r="D31" s="24">
        <f>'Resultat-YTD'!D31</f>
        <v>1.2510978675684021</v>
      </c>
      <c r="E31" s="24">
        <f>'Resultat-YTD'!E31</f>
        <v>4.571993133324499</v>
      </c>
      <c r="F31" s="24">
        <f>'Resultat-YTD'!F31</f>
        <v>3.7039565964241774</v>
      </c>
      <c r="G31" s="24">
        <f>'Resultat-YTD'!G31</f>
        <v>3.0092106601324864</v>
      </c>
      <c r="H31" s="24">
        <f>'Resultat-YTD'!H31</f>
        <v>4.667926923268638</v>
      </c>
      <c r="I31" s="24">
        <f>'Resultat-YTD'!I31</f>
        <v>16.862725492440308</v>
      </c>
      <c r="J31" s="24">
        <f>'Resultat-YTD'!J31</f>
        <v>12.900419856877328</v>
      </c>
      <c r="K31" s="24">
        <f>'Resultat-YTD'!K31</f>
        <v>9.459632809681791</v>
      </c>
      <c r="L31" s="24">
        <f>'Resultat-YTD'!L31</f>
        <v>3.9756066319045988</v>
      </c>
      <c r="M31" s="24">
        <f>'Resultat-YTD'!M31</f>
        <v>6.2361858426980685</v>
      </c>
      <c r="N31" s="24">
        <f>'Resultat-YTD'!N31</f>
        <v>5.5444210761593355</v>
      </c>
      <c r="O31" s="24">
        <f>'Resultat-YTD'!O31</f>
        <v>3.0953945452148233</v>
      </c>
      <c r="P31" s="24">
        <f>'Resultat-YTD'!P31</f>
        <v>2.9964905327481728</v>
      </c>
      <c r="Q31" s="24">
        <f>'Resultat-YTD'!Q31</f>
        <v>6.332843442602317</v>
      </c>
      <c r="R31" s="24">
        <f>'Resultat-YTD'!R31</f>
        <v>5.6670918233202414</v>
      </c>
      <c r="S31" s="24">
        <f>'Resultat-YTD'!S31</f>
        <v>3.9</v>
      </c>
      <c r="T31" s="24">
        <f>'Resultat-YTD'!T31</f>
        <v>2.2809053112286262</v>
      </c>
      <c r="U31" s="24">
        <f>'Resultat-YTD'!U31</f>
        <v>4.6241051386750573</v>
      </c>
      <c r="V31" s="24">
        <f>'Resultat-YTD'!V31</f>
        <v>3.7356360309703907</v>
      </c>
      <c r="W31" s="24">
        <f>'Resultat-YTD'!W31</f>
        <v>2.2427501468936639</v>
      </c>
      <c r="X31" s="24">
        <f>'Resultat-YTD'!X31</f>
        <v>0.98199343998928978</v>
      </c>
    </row>
    <row r="32" spans="1:25" x14ac:dyDescent="0.25">
      <c r="A32" s="46" t="s">
        <v>239</v>
      </c>
      <c r="B32" s="67">
        <f>'Resultat-YTD'!B32</f>
        <v>42310.430999999997</v>
      </c>
      <c r="C32" s="67">
        <f>'Resultat-YTD'!C32</f>
        <v>42310.430999999997</v>
      </c>
      <c r="D32" s="67">
        <f>'Resultat-YTD'!D32</f>
        <v>42310.430999999997</v>
      </c>
      <c r="E32" s="67">
        <f>'Resultat-YTD'!E32</f>
        <v>42310.430999999997</v>
      </c>
      <c r="F32" s="67">
        <f>'Resultat-YTD'!F32</f>
        <v>42310.430999999997</v>
      </c>
      <c r="G32" s="67">
        <f>'Resultat-YTD'!G32</f>
        <v>42310.430999999997</v>
      </c>
      <c r="H32" s="67">
        <f>'Resultat-YTD'!H32</f>
        <v>14103.477000000001</v>
      </c>
      <c r="I32" s="67">
        <f>'Resultat-YTD'!I32</f>
        <v>14070.309043835601</v>
      </c>
      <c r="J32" s="67">
        <f>'Resultat-YTD'!J32</f>
        <v>14059.131564102599</v>
      </c>
      <c r="K32" s="67">
        <f>'Resultat-YTD'!K32</f>
        <v>14036.5913425414</v>
      </c>
      <c r="L32" s="67">
        <f>'Resultat-YTD'!L32</f>
        <v>13968.9625111111</v>
      </c>
      <c r="M32" s="67">
        <f>'Resultat-YTD'!M32</f>
        <v>13887.293</v>
      </c>
      <c r="N32" s="67">
        <f>'Resultat-YTD'!N32</f>
        <v>13887.293</v>
      </c>
      <c r="O32" s="67">
        <f>'Resultat-YTD'!O32</f>
        <v>13887.293</v>
      </c>
      <c r="P32" s="67">
        <f>'Resultat-YTD'!P32</f>
        <v>13887.293</v>
      </c>
      <c r="Q32" s="67">
        <f>'Resultat-YTD'!Q32</f>
        <v>13741.9144794521</v>
      </c>
      <c r="R32" s="67">
        <f>'Resultat-YTD'!R32</f>
        <v>13692.208000000001</v>
      </c>
      <c r="S32" s="67">
        <f>'Resultat-YTD'!S32</f>
        <v>13594.126</v>
      </c>
      <c r="T32" s="67">
        <f>'Resultat-YTD'!T32</f>
        <v>13445.1</v>
      </c>
      <c r="U32" s="67">
        <f>'Resultat-YTD'!U32</f>
        <v>13445.1</v>
      </c>
      <c r="V32" s="67">
        <f>'Resultat-YTD'!V32</f>
        <v>13445.1</v>
      </c>
      <c r="W32" s="67">
        <f>'Resultat-YTD'!W32</f>
        <v>13445.1</v>
      </c>
      <c r="X32" s="67">
        <f>'Resultat-YTD'!X32</f>
        <v>13445.1</v>
      </c>
      <c r="Y32" s="52"/>
    </row>
    <row r="33" spans="2:2" x14ac:dyDescent="0.25">
      <c r="B33" s="37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2"/>
  <sheetViews>
    <sheetView workbookViewId="0">
      <selection activeCell="B6" sqref="B6:F7"/>
    </sheetView>
  </sheetViews>
  <sheetFormatPr defaultRowHeight="15" x14ac:dyDescent="0.25"/>
  <cols>
    <col min="1" max="1" width="55.140625" bestFit="1" customWidth="1"/>
    <col min="2" max="2" width="9.140625" customWidth="1"/>
    <col min="3" max="3" width="9.140625" style="25"/>
    <col min="4" max="4" width="8.7109375" style="25"/>
    <col min="5" max="5" width="9.140625" style="25"/>
  </cols>
  <sheetData>
    <row r="1" spans="1:6" ht="23.25" x14ac:dyDescent="0.35">
      <c r="A1" s="27" t="s">
        <v>40</v>
      </c>
      <c r="B1" s="27"/>
      <c r="F1" s="25"/>
    </row>
    <row r="2" spans="1:6" x14ac:dyDescent="0.25">
      <c r="A2" s="70" t="s">
        <v>0</v>
      </c>
      <c r="B2" s="32" t="s">
        <v>199</v>
      </c>
      <c r="C2" s="32" t="s">
        <v>178</v>
      </c>
      <c r="D2" s="32" t="s">
        <v>162</v>
      </c>
      <c r="E2" s="32" t="s">
        <v>64</v>
      </c>
      <c r="F2" s="32" t="s">
        <v>1</v>
      </c>
    </row>
    <row r="3" spans="1:6" x14ac:dyDescent="0.25">
      <c r="A3" s="28" t="s">
        <v>21</v>
      </c>
      <c r="B3" s="57"/>
      <c r="C3" s="33"/>
      <c r="D3" s="33"/>
      <c r="E3" s="33"/>
      <c r="F3" s="33"/>
    </row>
    <row r="4" spans="1:6" x14ac:dyDescent="0.25">
      <c r="A4" s="28"/>
      <c r="B4" s="57"/>
      <c r="C4" s="33"/>
      <c r="D4" s="33"/>
      <c r="E4" s="33"/>
      <c r="F4" s="33"/>
    </row>
    <row r="5" spans="1:6" x14ac:dyDescent="0.25">
      <c r="A5" s="28" t="s">
        <v>22</v>
      </c>
      <c r="B5" s="57"/>
      <c r="C5" s="33"/>
      <c r="D5" s="33"/>
      <c r="E5" s="33"/>
      <c r="F5" s="33"/>
    </row>
    <row r="6" spans="1:6" x14ac:dyDescent="0.25">
      <c r="A6" s="29" t="s">
        <v>226</v>
      </c>
      <c r="B6" s="21">
        <v>288.60000000000002</v>
      </c>
      <c r="C6" s="21">
        <v>270.10000000000002</v>
      </c>
      <c r="D6" s="21">
        <v>216.7</v>
      </c>
      <c r="E6" s="21">
        <v>221.4</v>
      </c>
      <c r="F6" s="21">
        <v>119.2</v>
      </c>
    </row>
    <row r="7" spans="1:6" x14ac:dyDescent="0.25">
      <c r="A7" s="29" t="s">
        <v>227</v>
      </c>
      <c r="B7" s="21">
        <v>265.8</v>
      </c>
      <c r="C7" s="21">
        <v>264.8</v>
      </c>
      <c r="D7" s="21">
        <v>147.30000000000001</v>
      </c>
      <c r="E7" s="21">
        <v>170.3</v>
      </c>
      <c r="F7" s="21">
        <v>87.6</v>
      </c>
    </row>
    <row r="8" spans="1:6" x14ac:dyDescent="0.25">
      <c r="A8" s="60" t="s">
        <v>23</v>
      </c>
      <c r="B8" s="21">
        <f>255.5-88.8</f>
        <v>166.7</v>
      </c>
      <c r="C8" s="21">
        <v>138.5</v>
      </c>
      <c r="D8" s="21">
        <f>183.124-47.824</f>
        <v>135.30000000000001</v>
      </c>
      <c r="E8" s="21">
        <v>128.4</v>
      </c>
      <c r="F8" s="21">
        <f>131.8-0.04</f>
        <v>131.76000000000002</v>
      </c>
    </row>
    <row r="9" spans="1:6" x14ac:dyDescent="0.25">
      <c r="A9" s="60" t="s">
        <v>59</v>
      </c>
      <c r="B9" s="21">
        <v>88.7</v>
      </c>
      <c r="C9" s="21">
        <v>43.6</v>
      </c>
      <c r="D9" s="21">
        <v>47.823999999999998</v>
      </c>
      <c r="E9" s="21">
        <v>46.9</v>
      </c>
      <c r="F9" s="39" t="s">
        <v>37</v>
      </c>
    </row>
    <row r="10" spans="1:6" x14ac:dyDescent="0.25">
      <c r="A10" s="60" t="s">
        <v>24</v>
      </c>
      <c r="B10" s="21">
        <v>4.0999999999999996</v>
      </c>
      <c r="C10" s="21">
        <v>4</v>
      </c>
      <c r="D10" s="21">
        <v>4.4779999999999998</v>
      </c>
      <c r="E10" s="21">
        <v>3.4</v>
      </c>
      <c r="F10" s="21">
        <v>3.8</v>
      </c>
    </row>
    <row r="11" spans="1:6" x14ac:dyDescent="0.25">
      <c r="A11" s="60" t="s">
        <v>25</v>
      </c>
      <c r="B11" s="21">
        <v>7.6</v>
      </c>
      <c r="C11" s="21">
        <v>25</v>
      </c>
      <c r="D11" s="21">
        <v>26.672999999999998</v>
      </c>
      <c r="E11" s="21">
        <v>27.6</v>
      </c>
      <c r="F11" s="21">
        <v>25.1</v>
      </c>
    </row>
    <row r="12" spans="1:6" x14ac:dyDescent="0.25">
      <c r="A12" s="63" t="s">
        <v>26</v>
      </c>
      <c r="B12" s="22">
        <v>821.60000000000014</v>
      </c>
      <c r="C12" s="22">
        <v>746</v>
      </c>
      <c r="D12" s="22">
        <v>578.27799999999991</v>
      </c>
      <c r="E12" s="22">
        <v>598</v>
      </c>
      <c r="F12" s="22">
        <v>367.46000000000009</v>
      </c>
    </row>
    <row r="13" spans="1:6" x14ac:dyDescent="0.25">
      <c r="A13" s="48"/>
      <c r="B13" s="73"/>
      <c r="C13" s="23"/>
      <c r="D13" s="23"/>
      <c r="E13" s="23"/>
      <c r="F13" s="23"/>
    </row>
    <row r="14" spans="1:6" x14ac:dyDescent="0.25">
      <c r="A14" s="28" t="s">
        <v>27</v>
      </c>
      <c r="B14" s="34"/>
      <c r="C14" s="21"/>
      <c r="D14" s="21"/>
      <c r="E14" s="21"/>
      <c r="F14" s="21"/>
    </row>
    <row r="15" spans="1:6" x14ac:dyDescent="0.25">
      <c r="A15" s="60" t="s">
        <v>28</v>
      </c>
      <c r="B15" s="21">
        <v>578.6</v>
      </c>
      <c r="C15" s="21">
        <v>415.4</v>
      </c>
      <c r="D15" s="21">
        <v>310.74299999999999</v>
      </c>
      <c r="E15" s="21">
        <v>287.89999999999998</v>
      </c>
      <c r="F15" s="21">
        <v>212.6</v>
      </c>
    </row>
    <row r="16" spans="1:6" x14ac:dyDescent="0.25">
      <c r="A16" s="60" t="s">
        <v>29</v>
      </c>
      <c r="B16" s="21">
        <v>328.4</v>
      </c>
      <c r="C16" s="21">
        <v>376.1</v>
      </c>
      <c r="D16" s="21">
        <v>277.23399999999998</v>
      </c>
      <c r="E16" s="21">
        <v>211.74</v>
      </c>
      <c r="F16" s="21">
        <v>194.7</v>
      </c>
    </row>
    <row r="17" spans="1:6" x14ac:dyDescent="0.25">
      <c r="A17" s="60" t="s">
        <v>210</v>
      </c>
      <c r="B17" s="21">
        <v>69.599999999999994</v>
      </c>
      <c r="C17" s="21">
        <v>193.9</v>
      </c>
      <c r="D17" s="21">
        <v>203.47200000000001</v>
      </c>
      <c r="E17" s="21">
        <v>131.131</v>
      </c>
      <c r="F17" s="21">
        <v>215.5</v>
      </c>
    </row>
    <row r="18" spans="1:6" x14ac:dyDescent="0.25">
      <c r="A18" s="63" t="s">
        <v>228</v>
      </c>
      <c r="B18" s="74">
        <v>976.6</v>
      </c>
      <c r="C18" s="74">
        <v>985.4</v>
      </c>
      <c r="D18" s="74">
        <v>791.44899999999996</v>
      </c>
      <c r="E18" s="74">
        <v>630.77099999999996</v>
      </c>
      <c r="F18" s="74">
        <v>622.79999999999995</v>
      </c>
    </row>
    <row r="19" spans="1:6" x14ac:dyDescent="0.25">
      <c r="A19" s="63" t="s">
        <v>30</v>
      </c>
      <c r="B19" s="22">
        <v>1798.2000000000003</v>
      </c>
      <c r="C19" s="22">
        <v>1731.4</v>
      </c>
      <c r="D19" s="22">
        <v>1369.7269999999999</v>
      </c>
      <c r="E19" s="22">
        <v>1228.771</v>
      </c>
      <c r="F19" s="22">
        <v>990.26</v>
      </c>
    </row>
    <row r="20" spans="1:6" x14ac:dyDescent="0.25">
      <c r="A20" s="60"/>
      <c r="B20" s="67"/>
      <c r="C20" s="21"/>
      <c r="D20" s="21"/>
      <c r="E20" s="21"/>
      <c r="F20" s="21"/>
    </row>
    <row r="21" spans="1:6" x14ac:dyDescent="0.25">
      <c r="A21" s="28" t="s">
        <v>229</v>
      </c>
      <c r="B21" s="67"/>
      <c r="C21" s="21"/>
      <c r="D21" s="21"/>
      <c r="E21" s="21"/>
      <c r="F21" s="21"/>
    </row>
    <row r="22" spans="1:6" x14ac:dyDescent="0.25">
      <c r="A22" s="60"/>
      <c r="B22" s="67"/>
      <c r="C22" s="21"/>
      <c r="D22" s="21"/>
      <c r="E22" s="21"/>
      <c r="F22" s="21"/>
    </row>
    <row r="23" spans="1:6" x14ac:dyDescent="0.25">
      <c r="A23" s="28" t="s">
        <v>31</v>
      </c>
      <c r="B23" s="57"/>
      <c r="C23" s="21"/>
      <c r="D23" s="21"/>
      <c r="E23" s="21"/>
      <c r="F23" s="21"/>
    </row>
    <row r="24" spans="1:6" x14ac:dyDescent="0.25">
      <c r="A24" s="60" t="s">
        <v>32</v>
      </c>
      <c r="B24" s="21">
        <v>999.8</v>
      </c>
      <c r="C24" s="21">
        <v>806.9</v>
      </c>
      <c r="D24" s="21">
        <v>581.89300000000003</v>
      </c>
      <c r="E24" s="21">
        <v>563.1</v>
      </c>
      <c r="F24" s="21">
        <f>504.9+0.04</f>
        <v>504.94</v>
      </c>
    </row>
    <row r="25" spans="1:6" s="13" customFormat="1" x14ac:dyDescent="0.25">
      <c r="A25" s="63" t="s">
        <v>33</v>
      </c>
      <c r="B25" s="22">
        <v>999.8</v>
      </c>
      <c r="C25" s="22">
        <v>806.9</v>
      </c>
      <c r="D25" s="22">
        <v>581.89300000000003</v>
      </c>
      <c r="E25" s="22">
        <v>563.1</v>
      </c>
      <c r="F25" s="22">
        <v>504.94</v>
      </c>
    </row>
    <row r="26" spans="1:6" x14ac:dyDescent="0.25">
      <c r="A26" s="60"/>
      <c r="B26" s="67"/>
      <c r="C26" s="21"/>
      <c r="D26" s="21"/>
      <c r="E26" s="21"/>
      <c r="F26" s="21"/>
    </row>
    <row r="27" spans="1:6" x14ac:dyDescent="0.25">
      <c r="A27" s="28" t="s">
        <v>34</v>
      </c>
      <c r="B27" s="57"/>
      <c r="C27" s="21"/>
      <c r="D27" s="21"/>
      <c r="E27" s="21"/>
      <c r="F27" s="21"/>
    </row>
    <row r="28" spans="1:6" x14ac:dyDescent="0.25">
      <c r="A28" s="60" t="s">
        <v>35</v>
      </c>
      <c r="B28" s="21">
        <v>341.1</v>
      </c>
      <c r="C28" s="21">
        <v>396.8</v>
      </c>
      <c r="D28" s="21">
        <v>321.84399999999999</v>
      </c>
      <c r="E28" s="21">
        <v>325.60000000000002</v>
      </c>
      <c r="F28" s="21">
        <f>233.4+0.04</f>
        <v>233.44</v>
      </c>
    </row>
    <row r="29" spans="1:6" x14ac:dyDescent="0.25">
      <c r="A29" s="60" t="s">
        <v>36</v>
      </c>
      <c r="B29" s="21" t="s">
        <v>37</v>
      </c>
      <c r="C29" s="21" t="s">
        <v>37</v>
      </c>
      <c r="D29" s="21" t="s">
        <v>37</v>
      </c>
      <c r="E29" s="21" t="s">
        <v>37</v>
      </c>
      <c r="F29" s="21" t="s">
        <v>37</v>
      </c>
    </row>
    <row r="30" spans="1:6" x14ac:dyDescent="0.25">
      <c r="A30" s="60" t="s">
        <v>38</v>
      </c>
      <c r="B30" s="21">
        <v>457.3</v>
      </c>
      <c r="C30" s="21">
        <v>527.70000000000005</v>
      </c>
      <c r="D30" s="21">
        <v>465.99</v>
      </c>
      <c r="E30" s="21">
        <v>340.1</v>
      </c>
      <c r="F30" s="21">
        <v>251.8</v>
      </c>
    </row>
    <row r="31" spans="1:6" x14ac:dyDescent="0.25">
      <c r="A31" s="63" t="s">
        <v>230</v>
      </c>
      <c r="B31" s="74">
        <v>798.40000000000009</v>
      </c>
      <c r="C31" s="74">
        <v>924.5</v>
      </c>
      <c r="D31" s="74">
        <v>787.83400000000006</v>
      </c>
      <c r="E31" s="74">
        <v>665.7</v>
      </c>
      <c r="F31" s="74">
        <v>485.24</v>
      </c>
    </row>
    <row r="32" spans="1:6" x14ac:dyDescent="0.25">
      <c r="A32" s="63" t="s">
        <v>39</v>
      </c>
      <c r="B32" s="22">
        <v>1798.2</v>
      </c>
      <c r="C32" s="22">
        <v>1731.4</v>
      </c>
      <c r="D32" s="22">
        <v>1369.7270000000001</v>
      </c>
      <c r="E32" s="22">
        <v>1228.8000000000002</v>
      </c>
      <c r="F32" s="22">
        <v>990.18000000000006</v>
      </c>
    </row>
  </sheetData>
  <pageMargins left="0.7" right="0.7" top="0.75" bottom="0.75" header="0.3" footer="0.3"/>
  <pageSetup paperSize="9" orientation="portrait" r:id="rId1"/>
  <ignoredErrors>
    <ignoredError sqref="F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 tint="0.499984740745262"/>
  </sheetPr>
  <dimension ref="A1:F32"/>
  <sheetViews>
    <sheetView workbookViewId="0">
      <selection activeCell="F41" sqref="F41"/>
    </sheetView>
  </sheetViews>
  <sheetFormatPr defaultColWidth="9.140625" defaultRowHeight="15" x14ac:dyDescent="0.25"/>
  <cols>
    <col min="1" max="1" width="55.140625" bestFit="1" customWidth="1"/>
    <col min="2" max="2" width="9.140625" customWidth="1"/>
    <col min="3" max="5" width="9.140625" style="25"/>
  </cols>
  <sheetData>
    <row r="1" spans="1:6" ht="23.25" x14ac:dyDescent="0.35">
      <c r="A1" s="27" t="s">
        <v>122</v>
      </c>
      <c r="B1" s="27"/>
      <c r="F1" s="25"/>
    </row>
    <row r="2" spans="1:6" x14ac:dyDescent="0.25">
      <c r="A2" s="70" t="s">
        <v>0</v>
      </c>
      <c r="B2" s="32" t="s">
        <v>199</v>
      </c>
      <c r="C2" s="32" t="s">
        <v>178</v>
      </c>
      <c r="D2" s="32" t="s">
        <v>162</v>
      </c>
      <c r="E2" s="32" t="s">
        <v>64</v>
      </c>
      <c r="F2" s="32" t="s">
        <v>1</v>
      </c>
    </row>
    <row r="3" spans="1:6" x14ac:dyDescent="0.25">
      <c r="A3" s="28" t="s">
        <v>85</v>
      </c>
      <c r="B3" s="57"/>
      <c r="C3" s="33"/>
      <c r="D3" s="33"/>
      <c r="E3" s="33"/>
      <c r="F3" s="33"/>
    </row>
    <row r="4" spans="1:6" x14ac:dyDescent="0.25">
      <c r="A4" s="28"/>
      <c r="B4" s="57"/>
      <c r="C4" s="33"/>
      <c r="D4" s="33"/>
      <c r="E4" s="33"/>
      <c r="F4" s="33"/>
    </row>
    <row r="5" spans="1:6" x14ac:dyDescent="0.25">
      <c r="A5" s="28" t="s">
        <v>86</v>
      </c>
      <c r="B5" s="57"/>
      <c r="C5" s="33"/>
      <c r="D5" s="33"/>
      <c r="E5" s="33"/>
      <c r="F5" s="33"/>
    </row>
    <row r="6" spans="1:6" x14ac:dyDescent="0.25">
      <c r="A6" s="29" t="s">
        <v>226</v>
      </c>
      <c r="B6" s="21">
        <f>+Balansräkning!B6</f>
        <v>288.60000000000002</v>
      </c>
      <c r="C6" s="21">
        <f>+Balansräkning!C6</f>
        <v>270.10000000000002</v>
      </c>
      <c r="D6" s="21">
        <f>+Balansräkning!D6</f>
        <v>216.7</v>
      </c>
      <c r="E6" s="21">
        <f>+Balansräkning!E6</f>
        <v>221.4</v>
      </c>
      <c r="F6" s="21">
        <f>+Balansräkning!F6</f>
        <v>119.2</v>
      </c>
    </row>
    <row r="7" spans="1:6" x14ac:dyDescent="0.25">
      <c r="A7" s="29" t="s">
        <v>231</v>
      </c>
      <c r="B7" s="21">
        <f>+Balansräkning!B7</f>
        <v>265.8</v>
      </c>
      <c r="C7" s="21">
        <f>+Balansräkning!C7</f>
        <v>264.8</v>
      </c>
      <c r="D7" s="21">
        <f>+Balansräkning!D7</f>
        <v>147.30000000000001</v>
      </c>
      <c r="E7" s="21">
        <f>+Balansräkning!E7</f>
        <v>170.3</v>
      </c>
      <c r="F7" s="21">
        <f>+Balansräkning!F7</f>
        <v>87.6</v>
      </c>
    </row>
    <row r="8" spans="1:6" x14ac:dyDescent="0.25">
      <c r="A8" s="60" t="s">
        <v>87</v>
      </c>
      <c r="B8" s="21">
        <f>+Balansräkning!B8</f>
        <v>166.7</v>
      </c>
      <c r="C8" s="21">
        <f>+Balansräkning!C8</f>
        <v>138.5</v>
      </c>
      <c r="D8" s="21">
        <f>+Balansräkning!D8</f>
        <v>135.30000000000001</v>
      </c>
      <c r="E8" s="21">
        <f>+Balansräkning!E8</f>
        <v>128.4</v>
      </c>
      <c r="F8" s="21">
        <f>+Balansräkning!F8</f>
        <v>131.76000000000002</v>
      </c>
    </row>
    <row r="9" spans="1:6" x14ac:dyDescent="0.25">
      <c r="A9" s="60" t="s">
        <v>103</v>
      </c>
      <c r="B9" s="21">
        <f>+Balansräkning!B9</f>
        <v>88.7</v>
      </c>
      <c r="C9" s="21">
        <f>+Balansräkning!C9</f>
        <v>43.6</v>
      </c>
      <c r="D9" s="21">
        <f>+Balansräkning!D9</f>
        <v>47.823999999999998</v>
      </c>
      <c r="E9" s="21">
        <f>+Balansräkning!E9</f>
        <v>46.9</v>
      </c>
      <c r="F9" s="21" t="str">
        <f>+Balansräkning!F9</f>
        <v>-</v>
      </c>
    </row>
    <row r="10" spans="1:6" x14ac:dyDescent="0.25">
      <c r="A10" s="60" t="s">
        <v>88</v>
      </c>
      <c r="B10" s="21">
        <f>+Balansräkning!B10</f>
        <v>4.0999999999999996</v>
      </c>
      <c r="C10" s="21">
        <f>+Balansräkning!C10</f>
        <v>4</v>
      </c>
      <c r="D10" s="21">
        <f>+Balansräkning!D10</f>
        <v>4.4779999999999998</v>
      </c>
      <c r="E10" s="21">
        <f>+Balansräkning!E10</f>
        <v>3.4</v>
      </c>
      <c r="F10" s="21">
        <f>+Balansräkning!F10</f>
        <v>3.8</v>
      </c>
    </row>
    <row r="11" spans="1:6" x14ac:dyDescent="0.25">
      <c r="A11" s="60" t="s">
        <v>89</v>
      </c>
      <c r="B11" s="21">
        <f>+Balansräkning!B11</f>
        <v>7.6</v>
      </c>
      <c r="C11" s="21">
        <f>+Balansräkning!C11</f>
        <v>25</v>
      </c>
      <c r="D11" s="21">
        <f>+Balansräkning!D11</f>
        <v>26.672999999999998</v>
      </c>
      <c r="E11" s="21">
        <f>+Balansräkning!E11</f>
        <v>27.6</v>
      </c>
      <c r="F11" s="21">
        <f>+Balansräkning!F11</f>
        <v>25.1</v>
      </c>
    </row>
    <row r="12" spans="1:6" x14ac:dyDescent="0.25">
      <c r="A12" s="63" t="s">
        <v>90</v>
      </c>
      <c r="B12" s="22">
        <f>+Balansräkning!B12</f>
        <v>821.60000000000014</v>
      </c>
      <c r="C12" s="22">
        <f>+Balansräkning!C12</f>
        <v>746</v>
      </c>
      <c r="D12" s="22">
        <f>+Balansräkning!D12</f>
        <v>578.27799999999991</v>
      </c>
      <c r="E12" s="22">
        <f>+Balansräkning!E12</f>
        <v>598</v>
      </c>
      <c r="F12" s="22">
        <f>+Balansräkning!F12</f>
        <v>367.46000000000009</v>
      </c>
    </row>
    <row r="13" spans="1:6" x14ac:dyDescent="0.25">
      <c r="A13" s="48"/>
      <c r="B13" s="23"/>
      <c r="C13" s="23"/>
      <c r="D13" s="23"/>
      <c r="E13" s="23"/>
      <c r="F13" s="23"/>
    </row>
    <row r="14" spans="1:6" x14ac:dyDescent="0.25">
      <c r="A14" s="28" t="s">
        <v>91</v>
      </c>
      <c r="B14" s="21"/>
      <c r="C14" s="21"/>
      <c r="D14" s="21"/>
      <c r="E14" s="21"/>
      <c r="F14" s="21"/>
    </row>
    <row r="15" spans="1:6" x14ac:dyDescent="0.25">
      <c r="A15" s="60" t="s">
        <v>92</v>
      </c>
      <c r="B15" s="21">
        <f>+Balansräkning!B15</f>
        <v>578.6</v>
      </c>
      <c r="C15" s="21">
        <f>+Balansräkning!C15</f>
        <v>415.4</v>
      </c>
      <c r="D15" s="21">
        <f>+Balansräkning!D15</f>
        <v>310.74299999999999</v>
      </c>
      <c r="E15" s="21">
        <f>+Balansräkning!E15</f>
        <v>287.89999999999998</v>
      </c>
      <c r="F15" s="21">
        <f>+Balansräkning!F15</f>
        <v>212.6</v>
      </c>
    </row>
    <row r="16" spans="1:6" x14ac:dyDescent="0.25">
      <c r="A16" s="60" t="s">
        <v>93</v>
      </c>
      <c r="B16" s="21">
        <f>+Balansräkning!B16</f>
        <v>328.4</v>
      </c>
      <c r="C16" s="21">
        <f>+Balansräkning!C16</f>
        <v>376.1</v>
      </c>
      <c r="D16" s="21">
        <f>+Balansräkning!D16</f>
        <v>277.23399999999998</v>
      </c>
      <c r="E16" s="21">
        <f>+Balansräkning!E16</f>
        <v>211.74</v>
      </c>
      <c r="F16" s="21">
        <f>+Balansräkning!F16</f>
        <v>194.7</v>
      </c>
    </row>
    <row r="17" spans="1:6" x14ac:dyDescent="0.25">
      <c r="A17" s="60" t="s">
        <v>211</v>
      </c>
      <c r="B17" s="21">
        <f>+Balansräkning!B17</f>
        <v>69.599999999999994</v>
      </c>
      <c r="C17" s="21">
        <f>+Balansräkning!C17</f>
        <v>193.9</v>
      </c>
      <c r="D17" s="21">
        <f>+Balansräkning!D17</f>
        <v>203.47200000000001</v>
      </c>
      <c r="E17" s="21">
        <f>+Balansräkning!E17</f>
        <v>131.131</v>
      </c>
      <c r="F17" s="21">
        <f>+Balansräkning!F17</f>
        <v>215.5</v>
      </c>
    </row>
    <row r="18" spans="1:6" x14ac:dyDescent="0.25">
      <c r="A18" s="63" t="s">
        <v>232</v>
      </c>
      <c r="B18" s="22">
        <f>+Balansräkning!B18</f>
        <v>976.6</v>
      </c>
      <c r="C18" s="22">
        <f>+Balansräkning!C18</f>
        <v>985.4</v>
      </c>
      <c r="D18" s="22">
        <f>+Balansräkning!D18</f>
        <v>791.44899999999996</v>
      </c>
      <c r="E18" s="22">
        <f>+Balansräkning!E18</f>
        <v>630.77099999999996</v>
      </c>
      <c r="F18" s="22">
        <f>+Balansräkning!F18</f>
        <v>622.79999999999995</v>
      </c>
    </row>
    <row r="19" spans="1:6" x14ac:dyDescent="0.25">
      <c r="A19" s="63" t="s">
        <v>94</v>
      </c>
      <c r="B19" s="22">
        <f>+Balansräkning!B19</f>
        <v>1798.2000000000003</v>
      </c>
      <c r="C19" s="22">
        <f>+Balansräkning!C19</f>
        <v>1731.4</v>
      </c>
      <c r="D19" s="22">
        <f>+Balansräkning!D19</f>
        <v>1369.7269999999999</v>
      </c>
      <c r="E19" s="22">
        <f>+Balansräkning!E19</f>
        <v>1228.771</v>
      </c>
      <c r="F19" s="22">
        <f>+Balansräkning!F19</f>
        <v>990.26</v>
      </c>
    </row>
    <row r="20" spans="1:6" x14ac:dyDescent="0.25">
      <c r="A20" s="60"/>
      <c r="B20" s="21"/>
      <c r="C20" s="21"/>
      <c r="D20" s="21"/>
      <c r="E20" s="21"/>
      <c r="F20" s="21"/>
    </row>
    <row r="21" spans="1:6" x14ac:dyDescent="0.25">
      <c r="A21" s="28" t="s">
        <v>233</v>
      </c>
      <c r="B21" s="21"/>
      <c r="C21" s="21"/>
      <c r="D21" s="21"/>
      <c r="E21" s="21"/>
      <c r="F21" s="21"/>
    </row>
    <row r="22" spans="1:6" x14ac:dyDescent="0.25">
      <c r="A22" s="60"/>
      <c r="B22" s="21"/>
      <c r="C22" s="21"/>
      <c r="D22" s="21"/>
      <c r="E22" s="21"/>
      <c r="F22" s="21"/>
    </row>
    <row r="23" spans="1:6" x14ac:dyDescent="0.25">
      <c r="A23" s="28" t="s">
        <v>95</v>
      </c>
      <c r="B23" s="23"/>
      <c r="C23" s="21"/>
      <c r="D23" s="21"/>
      <c r="E23" s="21"/>
      <c r="F23" s="21"/>
    </row>
    <row r="24" spans="1:6" x14ac:dyDescent="0.25">
      <c r="A24" s="60" t="s">
        <v>102</v>
      </c>
      <c r="B24" s="21">
        <f>+Balansräkning!B24</f>
        <v>999.8</v>
      </c>
      <c r="C24" s="21">
        <f>+Balansräkning!C24</f>
        <v>806.9</v>
      </c>
      <c r="D24" s="21">
        <f>+Balansräkning!D24</f>
        <v>581.89300000000003</v>
      </c>
      <c r="E24" s="21">
        <f>+Balansräkning!E24</f>
        <v>563.1</v>
      </c>
      <c r="F24" s="21">
        <f>+Balansräkning!F24</f>
        <v>504.94</v>
      </c>
    </row>
    <row r="25" spans="1:6" s="13" customFormat="1" x14ac:dyDescent="0.25">
      <c r="A25" s="63" t="s">
        <v>96</v>
      </c>
      <c r="B25" s="22">
        <f>+Balansräkning!B25</f>
        <v>999.8</v>
      </c>
      <c r="C25" s="22">
        <f>+Balansräkning!C25</f>
        <v>806.9</v>
      </c>
      <c r="D25" s="22">
        <f>+Balansräkning!D25</f>
        <v>581.89300000000003</v>
      </c>
      <c r="E25" s="22">
        <f>+Balansräkning!E25</f>
        <v>563.1</v>
      </c>
      <c r="F25" s="22">
        <f>+Balansräkning!F25</f>
        <v>504.94</v>
      </c>
    </row>
    <row r="26" spans="1:6" x14ac:dyDescent="0.25">
      <c r="A26" s="60"/>
      <c r="B26" s="21"/>
      <c r="C26" s="21"/>
      <c r="D26" s="21"/>
      <c r="E26" s="21"/>
      <c r="F26" s="21"/>
    </row>
    <row r="27" spans="1:6" x14ac:dyDescent="0.25">
      <c r="A27" s="28" t="s">
        <v>97</v>
      </c>
      <c r="B27" s="23"/>
      <c r="C27" s="21"/>
      <c r="D27" s="21"/>
      <c r="E27" s="21"/>
      <c r="F27" s="21"/>
    </row>
    <row r="28" spans="1:6" x14ac:dyDescent="0.25">
      <c r="A28" s="60" t="s">
        <v>98</v>
      </c>
      <c r="B28" s="21">
        <f>+Balansräkning!B28</f>
        <v>341.1</v>
      </c>
      <c r="C28" s="21">
        <f>+Balansräkning!C28</f>
        <v>396.8</v>
      </c>
      <c r="D28" s="21">
        <f>+Balansräkning!D28</f>
        <v>321.84399999999999</v>
      </c>
      <c r="E28" s="21">
        <f>+Balansräkning!E28</f>
        <v>325.60000000000002</v>
      </c>
      <c r="F28" s="21">
        <f>+Balansräkning!F28</f>
        <v>233.44</v>
      </c>
    </row>
    <row r="29" spans="1:6" x14ac:dyDescent="0.25">
      <c r="A29" s="60" t="s">
        <v>101</v>
      </c>
      <c r="B29" s="21" t="str">
        <f>+Balansräkning!B29</f>
        <v>-</v>
      </c>
      <c r="C29" s="21" t="str">
        <f>+Balansräkning!C29</f>
        <v>-</v>
      </c>
      <c r="D29" s="21" t="str">
        <f>+Balansräkning!D29</f>
        <v>-</v>
      </c>
      <c r="E29" s="21" t="str">
        <f>+Balansräkning!E29</f>
        <v>-</v>
      </c>
      <c r="F29" s="21" t="str">
        <f>+Balansräkning!F29</f>
        <v>-</v>
      </c>
    </row>
    <row r="30" spans="1:6" x14ac:dyDescent="0.25">
      <c r="A30" s="60" t="s">
        <v>99</v>
      </c>
      <c r="B30" s="21">
        <f>+Balansräkning!B30</f>
        <v>457.3</v>
      </c>
      <c r="C30" s="21">
        <f>+Balansräkning!C30</f>
        <v>527.70000000000005</v>
      </c>
      <c r="D30" s="21">
        <f>+Balansräkning!D30</f>
        <v>465.99</v>
      </c>
      <c r="E30" s="21">
        <f>+Balansräkning!E30</f>
        <v>340.1</v>
      </c>
      <c r="F30" s="21">
        <f>+Balansräkning!F30</f>
        <v>251.8</v>
      </c>
    </row>
    <row r="31" spans="1:6" x14ac:dyDescent="0.25">
      <c r="A31" s="63" t="s">
        <v>234</v>
      </c>
      <c r="B31" s="22">
        <f>+Balansräkning!B31</f>
        <v>798.40000000000009</v>
      </c>
      <c r="C31" s="22">
        <f>+Balansräkning!C31</f>
        <v>924.5</v>
      </c>
      <c r="D31" s="22">
        <f>+Balansräkning!D31</f>
        <v>787.83400000000006</v>
      </c>
      <c r="E31" s="22">
        <f>+Balansräkning!E31</f>
        <v>665.7</v>
      </c>
      <c r="F31" s="22">
        <f>+Balansräkning!F31</f>
        <v>485.24</v>
      </c>
    </row>
    <row r="32" spans="1:6" x14ac:dyDescent="0.25">
      <c r="A32" s="63" t="s">
        <v>100</v>
      </c>
      <c r="B32" s="22">
        <f>+Balansräkning!B32</f>
        <v>1798.2</v>
      </c>
      <c r="C32" s="22">
        <f>+Balansräkning!C32</f>
        <v>1731.4</v>
      </c>
      <c r="D32" s="22">
        <f>+Balansräkning!D32</f>
        <v>1369.7270000000001</v>
      </c>
      <c r="E32" s="22">
        <f>+Balansräkning!E32</f>
        <v>1228.8000000000002</v>
      </c>
      <c r="F32" s="22">
        <f>+Balansräkning!F32</f>
        <v>990.18000000000006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32"/>
  <sheetViews>
    <sheetView workbookViewId="0">
      <selection activeCell="H40" sqref="H40"/>
    </sheetView>
  </sheetViews>
  <sheetFormatPr defaultColWidth="9.140625" defaultRowHeight="15" x14ac:dyDescent="0.25"/>
  <cols>
    <col min="1" max="1" width="39.7109375" customWidth="1"/>
    <col min="2" max="3" width="11.42578125" style="25" customWidth="1"/>
    <col min="4" max="4" width="11.42578125" customWidth="1"/>
    <col min="5" max="5" width="12.42578125" customWidth="1"/>
    <col min="6" max="6" width="11.5703125" customWidth="1"/>
    <col min="7" max="19" width="11.5703125" style="25" customWidth="1"/>
    <col min="20" max="20" width="11.5703125" customWidth="1"/>
  </cols>
  <sheetData>
    <row r="1" spans="1:24" ht="23.25" x14ac:dyDescent="0.35">
      <c r="A1" s="27" t="s">
        <v>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5"/>
      <c r="V1" s="25"/>
      <c r="W1" s="25"/>
      <c r="X1" s="25"/>
    </row>
    <row r="2" spans="1:24" ht="30" x14ac:dyDescent="0.25">
      <c r="A2" s="70" t="s">
        <v>0</v>
      </c>
      <c r="B2" s="26" t="s">
        <v>220</v>
      </c>
      <c r="C2" s="26" t="s">
        <v>209</v>
      </c>
      <c r="D2" s="26" t="s">
        <v>205</v>
      </c>
      <c r="E2" s="26" t="s">
        <v>202</v>
      </c>
      <c r="F2" s="26" t="s">
        <v>198</v>
      </c>
      <c r="G2" s="26" t="s">
        <v>193</v>
      </c>
      <c r="H2" s="26" t="s">
        <v>191</v>
      </c>
      <c r="I2" s="26" t="s">
        <v>180</v>
      </c>
      <c r="J2" s="26" t="s">
        <v>174</v>
      </c>
      <c r="K2" s="26" t="s">
        <v>173</v>
      </c>
      <c r="L2" s="26" t="s">
        <v>167</v>
      </c>
      <c r="M2" s="26" t="s">
        <v>164</v>
      </c>
      <c r="N2" s="26" t="s">
        <v>161</v>
      </c>
      <c r="O2" s="26" t="s">
        <v>158</v>
      </c>
      <c r="P2" s="26" t="s">
        <v>146</v>
      </c>
      <c r="Q2" s="26" t="s">
        <v>149</v>
      </c>
      <c r="R2" s="26" t="s">
        <v>151</v>
      </c>
      <c r="S2" s="26" t="s">
        <v>153</v>
      </c>
      <c r="T2" s="26" t="s">
        <v>147</v>
      </c>
      <c r="U2" s="26" t="s">
        <v>150</v>
      </c>
      <c r="V2" s="26" t="s">
        <v>152</v>
      </c>
      <c r="W2" s="26" t="s">
        <v>154</v>
      </c>
      <c r="X2" s="26" t="s">
        <v>148</v>
      </c>
    </row>
    <row r="3" spans="1:24" x14ac:dyDescent="0.25">
      <c r="A3" s="28" t="s">
        <v>21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34"/>
      <c r="V3" s="34"/>
      <c r="W3" s="34"/>
      <c r="X3" s="34"/>
    </row>
    <row r="4" spans="1:24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4"/>
      <c r="V4" s="34"/>
      <c r="W4" s="34"/>
      <c r="X4" s="34"/>
    </row>
    <row r="5" spans="1:24" x14ac:dyDescent="0.25">
      <c r="A5" s="28" t="s">
        <v>22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34"/>
      <c r="V5" s="34"/>
      <c r="W5" s="34"/>
      <c r="X5" s="34"/>
    </row>
    <row r="6" spans="1:24" x14ac:dyDescent="0.25">
      <c r="A6" s="29" t="s">
        <v>226</v>
      </c>
      <c r="B6" s="21">
        <v>295.89999999999998</v>
      </c>
      <c r="C6" s="21">
        <v>301.5</v>
      </c>
      <c r="D6" s="21">
        <v>291.39999999999998</v>
      </c>
      <c r="E6" s="21">
        <v>288.60000000000002</v>
      </c>
      <c r="F6" s="21">
        <v>279.5</v>
      </c>
      <c r="G6" s="21">
        <v>276.60000000000002</v>
      </c>
      <c r="H6" s="21">
        <v>271.39999999999998</v>
      </c>
      <c r="I6" s="21">
        <v>270.10000000000002</v>
      </c>
      <c r="J6" s="21">
        <v>268.2</v>
      </c>
      <c r="K6" s="21">
        <v>267.39999999999998</v>
      </c>
      <c r="L6" s="21">
        <v>269.60000000000002</v>
      </c>
      <c r="M6" s="21">
        <v>216.7</v>
      </c>
      <c r="N6" s="21">
        <v>222.8</v>
      </c>
      <c r="O6" s="21">
        <v>222</v>
      </c>
      <c r="P6" s="21">
        <v>229.4</v>
      </c>
      <c r="Q6" s="21">
        <v>221.4</v>
      </c>
      <c r="R6" s="21">
        <v>225</v>
      </c>
      <c r="S6" s="21">
        <v>223</v>
      </c>
      <c r="T6" s="21">
        <v>119.6</v>
      </c>
      <c r="U6" s="21">
        <v>119.2</v>
      </c>
      <c r="V6" s="21">
        <v>119.3</v>
      </c>
      <c r="W6" s="21">
        <v>119.6</v>
      </c>
      <c r="X6" s="21">
        <v>119.3</v>
      </c>
    </row>
    <row r="7" spans="1:24" x14ac:dyDescent="0.25">
      <c r="A7" s="29" t="s">
        <v>227</v>
      </c>
      <c r="B7" s="21">
        <v>258.60000000000002</v>
      </c>
      <c r="C7" s="21">
        <v>272.2</v>
      </c>
      <c r="D7" s="21">
        <v>263.39999999999998</v>
      </c>
      <c r="E7" s="21">
        <v>265.89999999999998</v>
      </c>
      <c r="F7" s="21">
        <v>260.2</v>
      </c>
      <c r="G7" s="21">
        <v>262.2</v>
      </c>
      <c r="H7" s="21">
        <v>261.10000000000002</v>
      </c>
      <c r="I7" s="21">
        <v>264.8</v>
      </c>
      <c r="J7" s="21">
        <v>264.60000000000002</v>
      </c>
      <c r="K7" s="21">
        <v>268.2</v>
      </c>
      <c r="L7" s="21">
        <v>274.60000000000002</v>
      </c>
      <c r="M7" s="21">
        <v>147.30000000000001</v>
      </c>
      <c r="N7" s="21">
        <v>157.80000000000001</v>
      </c>
      <c r="O7" s="21">
        <v>161.69999999999999</v>
      </c>
      <c r="P7" s="21">
        <v>173.6</v>
      </c>
      <c r="Q7" s="21">
        <v>170.3</v>
      </c>
      <c r="R7" s="21">
        <v>178.6</v>
      </c>
      <c r="S7" s="21">
        <v>181.7</v>
      </c>
      <c r="T7" s="21">
        <v>84.6</v>
      </c>
      <c r="U7" s="21">
        <v>87.6</v>
      </c>
      <c r="V7" s="21">
        <v>89.8</v>
      </c>
      <c r="W7" s="21">
        <v>93.8</v>
      </c>
      <c r="X7" s="21">
        <v>93.1</v>
      </c>
    </row>
    <row r="8" spans="1:24" x14ac:dyDescent="0.25">
      <c r="A8" s="60" t="s">
        <v>23</v>
      </c>
      <c r="B8" s="21">
        <v>175</v>
      </c>
      <c r="C8" s="21">
        <v>173.9</v>
      </c>
      <c r="D8" s="21">
        <v>174.2</v>
      </c>
      <c r="E8" s="21">
        <v>166.7</v>
      </c>
      <c r="F8" s="21">
        <v>157.6</v>
      </c>
      <c r="G8" s="21">
        <v>150</v>
      </c>
      <c r="H8" s="21">
        <v>143.9</v>
      </c>
      <c r="I8" s="21">
        <v>138.5</v>
      </c>
      <c r="J8" s="21">
        <v>138.30000000000001</v>
      </c>
      <c r="K8" s="21">
        <v>137.9</v>
      </c>
      <c r="L8" s="21">
        <v>137.422</v>
      </c>
      <c r="M8" s="21">
        <v>135.30000000000001</v>
      </c>
      <c r="N8" s="21">
        <v>131.1</v>
      </c>
      <c r="O8" s="21">
        <v>128.80000000000001</v>
      </c>
      <c r="P8" s="21">
        <v>130.6</v>
      </c>
      <c r="Q8" s="21">
        <v>128.4</v>
      </c>
      <c r="R8" s="21">
        <v>132.84</v>
      </c>
      <c r="S8" s="21">
        <v>132.66</v>
      </c>
      <c r="T8" s="21">
        <v>122.6</v>
      </c>
      <c r="U8" s="21">
        <v>131.76000000000002</v>
      </c>
      <c r="V8" s="21">
        <v>136.69999999999999</v>
      </c>
      <c r="W8" s="21">
        <v>142.19999999999999</v>
      </c>
      <c r="X8" s="21">
        <v>147.93899999999999</v>
      </c>
    </row>
    <row r="9" spans="1:24" x14ac:dyDescent="0.25">
      <c r="A9" s="60" t="s">
        <v>59</v>
      </c>
      <c r="B9" s="21">
        <v>88.1</v>
      </c>
      <c r="C9" s="21">
        <v>90.5</v>
      </c>
      <c r="D9" s="21">
        <v>92.9</v>
      </c>
      <c r="E9" s="21">
        <v>88.7</v>
      </c>
      <c r="F9" s="21">
        <v>41.7</v>
      </c>
      <c r="G9" s="21">
        <v>47.2</v>
      </c>
      <c r="H9" s="21">
        <v>43</v>
      </c>
      <c r="I9" s="21">
        <v>43.6</v>
      </c>
      <c r="J9" s="21">
        <v>46.9</v>
      </c>
      <c r="K9" s="21">
        <v>47.6</v>
      </c>
      <c r="L9" s="21">
        <v>51.1</v>
      </c>
      <c r="M9" s="21">
        <v>47.823999999999998</v>
      </c>
      <c r="N9" s="21">
        <v>37</v>
      </c>
      <c r="O9" s="21">
        <v>39.799999999999997</v>
      </c>
      <c r="P9" s="21">
        <v>44</v>
      </c>
      <c r="Q9" s="21">
        <v>46.9</v>
      </c>
      <c r="R9" s="21">
        <v>59.5</v>
      </c>
      <c r="S9" s="21">
        <v>63.3</v>
      </c>
      <c r="T9" s="21">
        <v>52.9</v>
      </c>
      <c r="U9" s="39" t="s">
        <v>37</v>
      </c>
      <c r="V9" s="39" t="s">
        <v>37</v>
      </c>
      <c r="W9" s="39" t="s">
        <v>37</v>
      </c>
      <c r="X9" s="39" t="s">
        <v>37</v>
      </c>
    </row>
    <row r="10" spans="1:24" x14ac:dyDescent="0.25">
      <c r="A10" s="60" t="s">
        <v>24</v>
      </c>
      <c r="B10" s="21">
        <v>4.0999999999999996</v>
      </c>
      <c r="C10" s="21">
        <v>4.2</v>
      </c>
      <c r="D10" s="21">
        <v>4.0999999999999996</v>
      </c>
      <c r="E10" s="21">
        <v>4.0999999999999996</v>
      </c>
      <c r="F10" s="21">
        <v>4.2</v>
      </c>
      <c r="G10" s="21">
        <v>4.0999999999999996</v>
      </c>
      <c r="H10" s="21">
        <v>4</v>
      </c>
      <c r="I10" s="21">
        <v>4</v>
      </c>
      <c r="J10" s="21">
        <v>3.7</v>
      </c>
      <c r="K10" s="21">
        <v>3.5019999999999998</v>
      </c>
      <c r="L10" s="21">
        <v>3.5019999999999998</v>
      </c>
      <c r="M10" s="21">
        <v>4.4779999999999998</v>
      </c>
      <c r="N10" s="21">
        <v>5</v>
      </c>
      <c r="O10" s="21">
        <v>4.6399999999999997</v>
      </c>
      <c r="P10" s="21">
        <v>4.8</v>
      </c>
      <c r="Q10" s="21">
        <v>3.4</v>
      </c>
      <c r="R10" s="21">
        <v>15.1</v>
      </c>
      <c r="S10" s="21">
        <v>3.9</v>
      </c>
      <c r="T10" s="21">
        <v>3.8</v>
      </c>
      <c r="U10" s="21">
        <v>3.8</v>
      </c>
      <c r="V10" s="21">
        <v>4.2</v>
      </c>
      <c r="W10" s="21">
        <v>4.1529999999999996</v>
      </c>
      <c r="X10" s="21">
        <v>4.1529999999999996</v>
      </c>
    </row>
    <row r="11" spans="1:24" x14ac:dyDescent="0.25">
      <c r="A11" s="60" t="s">
        <v>25</v>
      </c>
      <c r="B11" s="21">
        <v>2.7</v>
      </c>
      <c r="C11" s="21">
        <v>4.2</v>
      </c>
      <c r="D11" s="21">
        <v>4.3</v>
      </c>
      <c r="E11" s="21">
        <v>7.6</v>
      </c>
      <c r="F11" s="21">
        <v>10.4</v>
      </c>
      <c r="G11" s="21">
        <v>17.100000000000001</v>
      </c>
      <c r="H11" s="21">
        <v>24.1</v>
      </c>
      <c r="I11" s="21">
        <v>25</v>
      </c>
      <c r="J11" s="21">
        <v>22.9</v>
      </c>
      <c r="K11" s="21">
        <v>23</v>
      </c>
      <c r="L11" s="21">
        <v>24.896999999999998</v>
      </c>
      <c r="M11" s="21">
        <v>26.672999999999998</v>
      </c>
      <c r="N11" s="21">
        <v>26.6</v>
      </c>
      <c r="O11" s="21">
        <v>26.84</v>
      </c>
      <c r="P11" s="21">
        <v>28.3</v>
      </c>
      <c r="Q11" s="21">
        <v>27.6</v>
      </c>
      <c r="R11" s="21">
        <v>27.3</v>
      </c>
      <c r="S11" s="21">
        <v>25.9</v>
      </c>
      <c r="T11" s="21">
        <v>22.7</v>
      </c>
      <c r="U11" s="21">
        <v>25.1</v>
      </c>
      <c r="V11" s="21">
        <v>23</v>
      </c>
      <c r="W11" s="21">
        <v>24.3</v>
      </c>
      <c r="X11" s="21">
        <v>24.100999999999999</v>
      </c>
    </row>
    <row r="12" spans="1:24" x14ac:dyDescent="0.25">
      <c r="A12" s="63" t="s">
        <v>26</v>
      </c>
      <c r="B12" s="22">
        <v>824.5</v>
      </c>
      <c r="C12" s="22">
        <v>846.6</v>
      </c>
      <c r="D12" s="22">
        <v>830.19999999999993</v>
      </c>
      <c r="E12" s="22">
        <v>821.60000000000014</v>
      </c>
      <c r="F12" s="22">
        <v>753.5</v>
      </c>
      <c r="G12" s="22">
        <v>757.1</v>
      </c>
      <c r="H12" s="22">
        <v>747.4</v>
      </c>
      <c r="I12" s="22">
        <v>746</v>
      </c>
      <c r="J12" s="22">
        <v>744.59999999999991</v>
      </c>
      <c r="K12" s="22">
        <v>747.60199999999986</v>
      </c>
      <c r="L12" s="22">
        <v>761.101</v>
      </c>
      <c r="M12" s="22">
        <v>578.27799999999991</v>
      </c>
      <c r="N12" s="22">
        <v>580.30000000000007</v>
      </c>
      <c r="O12" s="22">
        <v>583.78</v>
      </c>
      <c r="P12" s="22">
        <v>610.69999999999993</v>
      </c>
      <c r="Q12" s="22">
        <v>598</v>
      </c>
      <c r="R12" s="22">
        <v>638.34</v>
      </c>
      <c r="S12" s="22">
        <v>630.45999999999992</v>
      </c>
      <c r="T12" s="22">
        <v>406.19999999999993</v>
      </c>
      <c r="U12" s="22">
        <v>367.46000000000009</v>
      </c>
      <c r="V12" s="22">
        <v>372.99999999999994</v>
      </c>
      <c r="W12" s="22">
        <v>384.053</v>
      </c>
      <c r="X12" s="22">
        <v>388.59299999999996</v>
      </c>
    </row>
    <row r="13" spans="1:24" x14ac:dyDescent="0.25">
      <c r="A13" s="60"/>
      <c r="B13" s="60"/>
      <c r="C13" s="60"/>
      <c r="D13" s="60"/>
      <c r="E13" s="67"/>
      <c r="F13" s="21"/>
      <c r="G13" s="23"/>
      <c r="H13" s="23"/>
      <c r="I13" s="23"/>
      <c r="J13" s="23"/>
      <c r="K13" s="23"/>
      <c r="L13" s="23"/>
      <c r="M13" s="23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</row>
    <row r="14" spans="1:24" x14ac:dyDescent="0.25">
      <c r="A14" s="28" t="s">
        <v>27</v>
      </c>
      <c r="B14" s="28"/>
      <c r="C14" s="28"/>
      <c r="D14" s="28"/>
      <c r="E14" s="57"/>
      <c r="F14" s="23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24" x14ac:dyDescent="0.25">
      <c r="A15" s="60" t="s">
        <v>28</v>
      </c>
      <c r="B15" s="21">
        <v>578.4</v>
      </c>
      <c r="C15" s="21">
        <v>647.29999999999995</v>
      </c>
      <c r="D15" s="21">
        <v>600</v>
      </c>
      <c r="E15" s="21">
        <v>578.6</v>
      </c>
      <c r="F15" s="21">
        <v>565.9</v>
      </c>
      <c r="G15" s="21">
        <v>545.6</v>
      </c>
      <c r="H15" s="21">
        <v>515</v>
      </c>
      <c r="I15" s="21">
        <v>415.4</v>
      </c>
      <c r="J15" s="21">
        <v>370.06</v>
      </c>
      <c r="K15" s="21">
        <v>350.4</v>
      </c>
      <c r="L15" s="21">
        <v>367.822</v>
      </c>
      <c r="M15" s="21">
        <v>310.74299999999999</v>
      </c>
      <c r="N15" s="21">
        <v>298.3</v>
      </c>
      <c r="O15" s="21">
        <v>300.2</v>
      </c>
      <c r="P15" s="21">
        <v>288</v>
      </c>
      <c r="Q15" s="21">
        <v>287.89999999999998</v>
      </c>
      <c r="R15" s="21">
        <v>277.5</v>
      </c>
      <c r="S15" s="21">
        <v>293.5</v>
      </c>
      <c r="T15" s="21">
        <v>229.34</v>
      </c>
      <c r="U15" s="21">
        <v>212.6</v>
      </c>
      <c r="V15" s="21">
        <v>202.8</v>
      </c>
      <c r="W15" s="21">
        <f>214.4+0.04</f>
        <v>214.44</v>
      </c>
      <c r="X15" s="21">
        <v>233.5</v>
      </c>
    </row>
    <row r="16" spans="1:24" x14ac:dyDescent="0.25">
      <c r="A16" s="60" t="s">
        <v>29</v>
      </c>
      <c r="B16" s="21">
        <v>364.6</v>
      </c>
      <c r="C16" s="21">
        <v>390.9</v>
      </c>
      <c r="D16" s="21">
        <v>372.9</v>
      </c>
      <c r="E16" s="21">
        <v>328.4</v>
      </c>
      <c r="F16" s="21">
        <v>326</v>
      </c>
      <c r="G16" s="21">
        <v>436</v>
      </c>
      <c r="H16" s="21">
        <v>362.8</v>
      </c>
      <c r="I16" s="21">
        <v>376.1</v>
      </c>
      <c r="J16" s="21">
        <v>320.36</v>
      </c>
      <c r="K16" s="21">
        <v>360.5</v>
      </c>
      <c r="L16" s="21">
        <v>337.56299999999999</v>
      </c>
      <c r="M16" s="21">
        <v>277.23399999999998</v>
      </c>
      <c r="N16" s="21">
        <v>282.8</v>
      </c>
      <c r="O16" s="21">
        <v>288.2</v>
      </c>
      <c r="P16" s="21">
        <v>315.14</v>
      </c>
      <c r="Q16" s="21">
        <v>211.74</v>
      </c>
      <c r="R16" s="21">
        <v>250.8</v>
      </c>
      <c r="S16" s="21">
        <v>277.89999999999998</v>
      </c>
      <c r="T16" s="21">
        <v>244.34</v>
      </c>
      <c r="U16" s="21">
        <v>194.7</v>
      </c>
      <c r="V16" s="21">
        <v>241.8</v>
      </c>
      <c r="W16" s="21">
        <f>246.7+0.04</f>
        <v>246.73999999999998</v>
      </c>
      <c r="X16" s="21">
        <v>243.733</v>
      </c>
    </row>
    <row r="17" spans="1:24" x14ac:dyDescent="0.25">
      <c r="A17" s="60" t="s">
        <v>210</v>
      </c>
      <c r="B17" s="21">
        <v>36.9</v>
      </c>
      <c r="C17" s="21">
        <v>38</v>
      </c>
      <c r="D17" s="21">
        <v>102.7</v>
      </c>
      <c r="E17" s="21">
        <v>69.599999999999994</v>
      </c>
      <c r="F17" s="21">
        <v>76.8</v>
      </c>
      <c r="G17" s="21">
        <v>41.8</v>
      </c>
      <c r="H17" s="21">
        <v>159.9</v>
      </c>
      <c r="I17" s="21">
        <v>193.9</v>
      </c>
      <c r="J17" s="21">
        <v>159.80000000000001</v>
      </c>
      <c r="K17" s="21">
        <v>68.3</v>
      </c>
      <c r="L17" s="21">
        <v>77.875</v>
      </c>
      <c r="M17" s="21">
        <v>203.47200000000001</v>
      </c>
      <c r="N17" s="21">
        <v>223.1</v>
      </c>
      <c r="O17" s="21">
        <v>150.36000000000001</v>
      </c>
      <c r="P17" s="21">
        <v>148.34</v>
      </c>
      <c r="Q17" s="21">
        <v>131.131</v>
      </c>
      <c r="R17" s="21">
        <v>78.7</v>
      </c>
      <c r="S17" s="21">
        <v>43</v>
      </c>
      <c r="T17" s="21">
        <v>209.6</v>
      </c>
      <c r="U17" s="21">
        <v>215.5</v>
      </c>
      <c r="V17" s="21">
        <v>174.4</v>
      </c>
      <c r="W17" s="21">
        <f>130.7+0.04</f>
        <v>130.73999999999998</v>
      </c>
      <c r="X17" s="21">
        <v>154.97499999999999</v>
      </c>
    </row>
    <row r="18" spans="1:24" x14ac:dyDescent="0.25">
      <c r="A18" s="63" t="s">
        <v>228</v>
      </c>
      <c r="B18" s="22">
        <v>979.9</v>
      </c>
      <c r="C18" s="22">
        <v>1076.1999999999998</v>
      </c>
      <c r="D18" s="22">
        <v>1075.5999999999999</v>
      </c>
      <c r="E18" s="22">
        <v>976.6</v>
      </c>
      <c r="F18" s="22">
        <v>968.69999999999993</v>
      </c>
      <c r="G18" s="22">
        <v>1023.4</v>
      </c>
      <c r="H18" s="22">
        <v>1037.7</v>
      </c>
      <c r="I18" s="22">
        <v>985.4</v>
      </c>
      <c r="J18" s="22">
        <v>850.22</v>
      </c>
      <c r="K18" s="22">
        <v>779.19999999999993</v>
      </c>
      <c r="L18" s="22">
        <v>783.26</v>
      </c>
      <c r="M18" s="22">
        <v>791.44899999999996</v>
      </c>
      <c r="N18" s="22">
        <v>804.2</v>
      </c>
      <c r="O18" s="22">
        <v>738.76</v>
      </c>
      <c r="P18" s="22">
        <v>751.48</v>
      </c>
      <c r="Q18" s="22">
        <v>630.77099999999996</v>
      </c>
      <c r="R18" s="22">
        <v>607</v>
      </c>
      <c r="S18" s="22">
        <v>614.4</v>
      </c>
      <c r="T18" s="22">
        <v>683.28</v>
      </c>
      <c r="U18" s="22">
        <v>622.79999999999995</v>
      </c>
      <c r="V18" s="22">
        <v>619</v>
      </c>
      <c r="W18" s="22">
        <v>591.91999999999996</v>
      </c>
      <c r="X18" s="22">
        <v>632.20799999999997</v>
      </c>
    </row>
    <row r="19" spans="1:24" x14ac:dyDescent="0.25">
      <c r="A19" s="63" t="s">
        <v>30</v>
      </c>
      <c r="B19" s="22">
        <v>1804.5</v>
      </c>
      <c r="C19" s="22">
        <v>1922.8</v>
      </c>
      <c r="D19" s="22">
        <v>1905.8999999999999</v>
      </c>
      <c r="E19" s="22">
        <v>1798.2000000000003</v>
      </c>
      <c r="F19" s="22">
        <v>1722.2</v>
      </c>
      <c r="G19" s="22">
        <v>1780.6</v>
      </c>
      <c r="H19" s="22">
        <v>1785.2</v>
      </c>
      <c r="I19" s="22">
        <v>1731.4</v>
      </c>
      <c r="J19" s="22">
        <v>1594.82</v>
      </c>
      <c r="K19" s="22">
        <v>1526.8019999999999</v>
      </c>
      <c r="L19" s="22">
        <v>1544.3609999999999</v>
      </c>
      <c r="M19" s="22">
        <v>1369.7269999999999</v>
      </c>
      <c r="N19" s="22">
        <v>1384.5</v>
      </c>
      <c r="O19" s="22">
        <v>1322.54</v>
      </c>
      <c r="P19" s="22">
        <v>1362.1799999999998</v>
      </c>
      <c r="Q19" s="22">
        <v>1228.771</v>
      </c>
      <c r="R19" s="22">
        <v>1245.3400000000001</v>
      </c>
      <c r="S19" s="22">
        <v>1244.8599999999999</v>
      </c>
      <c r="T19" s="22">
        <v>1089.48</v>
      </c>
      <c r="U19" s="22">
        <v>990.26</v>
      </c>
      <c r="V19" s="22">
        <v>992</v>
      </c>
      <c r="W19" s="22">
        <v>975.97299999999996</v>
      </c>
      <c r="X19" s="22">
        <v>1020.8009999999999</v>
      </c>
    </row>
    <row r="20" spans="1:24" x14ac:dyDescent="0.25">
      <c r="A20" s="60"/>
      <c r="B20" s="60"/>
      <c r="C20" s="60"/>
      <c r="D20" s="60"/>
      <c r="E20" s="67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spans="1:24" x14ac:dyDescent="0.25">
      <c r="A21" s="28" t="s">
        <v>229</v>
      </c>
      <c r="B21" s="60"/>
      <c r="C21" s="60"/>
      <c r="D21" s="60"/>
      <c r="E21" s="67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spans="1:24" x14ac:dyDescent="0.25">
      <c r="A22" s="60"/>
      <c r="B22" s="60"/>
      <c r="C22" s="60"/>
      <c r="D22" s="60"/>
      <c r="E22" s="67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</row>
    <row r="23" spans="1:24" x14ac:dyDescent="0.25">
      <c r="A23" s="28" t="s">
        <v>31</v>
      </c>
      <c r="B23" s="28"/>
      <c r="C23" s="28"/>
      <c r="D23" s="28"/>
      <c r="E23" s="57"/>
      <c r="F23" s="23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x14ac:dyDescent="0.25">
      <c r="A24" s="60" t="s">
        <v>32</v>
      </c>
      <c r="B24" s="42">
        <v>1061.2</v>
      </c>
      <c r="C24" s="42">
        <v>1046.2</v>
      </c>
      <c r="D24" s="42">
        <v>1066.3</v>
      </c>
      <c r="E24" s="42">
        <v>999.8</v>
      </c>
      <c r="F24" s="42">
        <v>939</v>
      </c>
      <c r="G24" s="42">
        <v>876.3</v>
      </c>
      <c r="H24" s="21">
        <v>878.5</v>
      </c>
      <c r="I24" s="21">
        <v>806.9</v>
      </c>
      <c r="J24" s="21">
        <v>749</v>
      </c>
      <c r="K24" s="21">
        <v>699</v>
      </c>
      <c r="L24" s="21">
        <v>690.38599999999997</v>
      </c>
      <c r="M24" s="21">
        <v>581.89300000000003</v>
      </c>
      <c r="N24" s="21">
        <v>596.20000000000005</v>
      </c>
      <c r="O24" s="21">
        <v>606.70000000000005</v>
      </c>
      <c r="P24" s="21">
        <v>627.1</v>
      </c>
      <c r="Q24" s="21">
        <v>563.1</v>
      </c>
      <c r="R24" s="21">
        <v>563.9</v>
      </c>
      <c r="S24" s="21">
        <v>544.9</v>
      </c>
      <c r="T24" s="21">
        <v>539.5</v>
      </c>
      <c r="U24" s="21">
        <v>504.94</v>
      </c>
      <c r="V24" s="21">
        <v>493.8</v>
      </c>
      <c r="W24" s="21">
        <v>475.9</v>
      </c>
      <c r="X24" s="21">
        <v>501.38299999999998</v>
      </c>
    </row>
    <row r="25" spans="1:24" x14ac:dyDescent="0.25">
      <c r="A25" s="63" t="s">
        <v>33</v>
      </c>
      <c r="B25" s="23">
        <v>1061.2</v>
      </c>
      <c r="C25" s="23">
        <v>1046.2</v>
      </c>
      <c r="D25" s="23">
        <v>1066.3</v>
      </c>
      <c r="E25" s="23">
        <v>999.8</v>
      </c>
      <c r="F25" s="23">
        <v>939</v>
      </c>
      <c r="G25" s="23">
        <v>876.3</v>
      </c>
      <c r="H25" s="22">
        <v>878.5</v>
      </c>
      <c r="I25" s="22">
        <v>806.9</v>
      </c>
      <c r="J25" s="22">
        <v>749</v>
      </c>
      <c r="K25" s="22">
        <v>699</v>
      </c>
      <c r="L25" s="22">
        <v>690.38599999999997</v>
      </c>
      <c r="M25" s="22">
        <v>581.89300000000003</v>
      </c>
      <c r="N25" s="22">
        <v>596.20000000000005</v>
      </c>
      <c r="O25" s="22">
        <v>606.70000000000005</v>
      </c>
      <c r="P25" s="22">
        <v>627.1</v>
      </c>
      <c r="Q25" s="22">
        <v>563.1</v>
      </c>
      <c r="R25" s="22">
        <v>563.9</v>
      </c>
      <c r="S25" s="22">
        <v>544.9</v>
      </c>
      <c r="T25" s="22">
        <v>539.5</v>
      </c>
      <c r="U25" s="22">
        <v>504.94</v>
      </c>
      <c r="V25" s="22">
        <v>493.8</v>
      </c>
      <c r="W25" s="22">
        <v>475.9</v>
      </c>
      <c r="X25" s="22">
        <v>501.38299999999998</v>
      </c>
    </row>
    <row r="26" spans="1:24" x14ac:dyDescent="0.25">
      <c r="A26" s="60"/>
      <c r="B26" s="60"/>
      <c r="C26" s="60"/>
      <c r="D26" s="60"/>
      <c r="E26" s="67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</row>
    <row r="27" spans="1:24" x14ac:dyDescent="0.25">
      <c r="A27" s="28" t="s">
        <v>34</v>
      </c>
      <c r="B27" s="28"/>
      <c r="C27" s="28"/>
      <c r="D27" s="28"/>
      <c r="E27" s="57"/>
      <c r="F27" s="23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</row>
    <row r="28" spans="1:24" x14ac:dyDescent="0.25">
      <c r="A28" s="60" t="s">
        <v>35</v>
      </c>
      <c r="B28" s="21">
        <v>314.5</v>
      </c>
      <c r="C28" s="21">
        <v>325.3</v>
      </c>
      <c r="D28" s="21">
        <v>347.4</v>
      </c>
      <c r="E28" s="21">
        <v>341.1</v>
      </c>
      <c r="F28" s="21">
        <v>319.8</v>
      </c>
      <c r="G28" s="21">
        <v>348.6</v>
      </c>
      <c r="H28" s="21">
        <v>397.3</v>
      </c>
      <c r="I28" s="21">
        <v>396.8</v>
      </c>
      <c r="J28" s="21">
        <v>383.2</v>
      </c>
      <c r="K28" s="21">
        <v>385.8</v>
      </c>
      <c r="L28" s="21">
        <v>395.79399999999998</v>
      </c>
      <c r="M28" s="21">
        <v>321.84399999999999</v>
      </c>
      <c r="N28" s="21">
        <v>305.86</v>
      </c>
      <c r="O28" s="21">
        <v>335.66</v>
      </c>
      <c r="P28" s="21">
        <v>327.14</v>
      </c>
      <c r="Q28" s="21">
        <v>325.60000000000002</v>
      </c>
      <c r="R28" s="21">
        <v>350.6</v>
      </c>
      <c r="S28" s="21">
        <v>339</v>
      </c>
      <c r="T28" s="21">
        <v>269.60000000000002</v>
      </c>
      <c r="U28" s="21">
        <v>233.44</v>
      </c>
      <c r="V28" s="21">
        <v>230.9</v>
      </c>
      <c r="W28" s="21">
        <v>233.9</v>
      </c>
      <c r="X28" s="21">
        <v>231.15700000000001</v>
      </c>
    </row>
    <row r="29" spans="1:24" x14ac:dyDescent="0.25">
      <c r="A29" s="60" t="s">
        <v>36</v>
      </c>
      <c r="B29" s="21">
        <v>13.7</v>
      </c>
      <c r="C29" s="21">
        <v>60.4</v>
      </c>
      <c r="D29" s="21" t="s">
        <v>37</v>
      </c>
      <c r="E29" s="21" t="s">
        <v>37</v>
      </c>
      <c r="F29" s="21" t="s">
        <v>37</v>
      </c>
      <c r="G29" s="21" t="s">
        <v>37</v>
      </c>
      <c r="H29" s="21" t="s">
        <v>37</v>
      </c>
      <c r="I29" s="21" t="s">
        <v>37</v>
      </c>
      <c r="J29" s="21" t="s">
        <v>37</v>
      </c>
      <c r="K29" s="21" t="s">
        <v>37</v>
      </c>
      <c r="L29" s="21" t="s">
        <v>37</v>
      </c>
      <c r="M29" s="21" t="s">
        <v>37</v>
      </c>
      <c r="N29" s="21" t="s">
        <v>37</v>
      </c>
      <c r="O29" s="21" t="s">
        <v>37</v>
      </c>
      <c r="P29" s="21" t="s">
        <v>37</v>
      </c>
      <c r="Q29" s="21" t="s">
        <v>37</v>
      </c>
      <c r="R29" s="21" t="s">
        <v>37</v>
      </c>
      <c r="S29" s="21" t="s">
        <v>37</v>
      </c>
      <c r="T29" s="21" t="s">
        <v>37</v>
      </c>
      <c r="U29" s="21" t="s">
        <v>37</v>
      </c>
      <c r="V29" s="21" t="s">
        <v>37</v>
      </c>
      <c r="W29" s="21" t="s">
        <v>37</v>
      </c>
      <c r="X29" s="21" t="s">
        <v>37</v>
      </c>
    </row>
    <row r="30" spans="1:24" x14ac:dyDescent="0.25">
      <c r="A30" s="60" t="s">
        <v>38</v>
      </c>
      <c r="B30" s="21">
        <v>415.1</v>
      </c>
      <c r="C30" s="21">
        <v>491</v>
      </c>
      <c r="D30" s="21">
        <v>492.1</v>
      </c>
      <c r="E30" s="21">
        <v>457.3</v>
      </c>
      <c r="F30" s="21">
        <v>463.4</v>
      </c>
      <c r="G30" s="21">
        <v>555.70000000000005</v>
      </c>
      <c r="H30" s="21">
        <v>509.4</v>
      </c>
      <c r="I30" s="21">
        <v>527.70000000000005</v>
      </c>
      <c r="J30" s="21">
        <v>462.6</v>
      </c>
      <c r="K30" s="21">
        <v>442</v>
      </c>
      <c r="L30" s="21">
        <v>458.18099999999998</v>
      </c>
      <c r="M30" s="21">
        <v>465.99</v>
      </c>
      <c r="N30" s="21">
        <v>482.46</v>
      </c>
      <c r="O30" s="21">
        <v>380.16</v>
      </c>
      <c r="P30" s="21">
        <v>407.94</v>
      </c>
      <c r="Q30" s="21">
        <v>340.1</v>
      </c>
      <c r="R30" s="21">
        <v>330.9</v>
      </c>
      <c r="S30" s="21">
        <v>360.9</v>
      </c>
      <c r="T30" s="21">
        <v>280.39999999999998</v>
      </c>
      <c r="U30" s="21">
        <v>251.8</v>
      </c>
      <c r="V30" s="21">
        <v>267.3</v>
      </c>
      <c r="W30" s="21">
        <v>266.2</v>
      </c>
      <c r="X30" s="21">
        <v>288.30799999999999</v>
      </c>
    </row>
    <row r="31" spans="1:24" x14ac:dyDescent="0.25">
      <c r="A31" s="75" t="s">
        <v>230</v>
      </c>
      <c r="B31" s="74">
        <v>743.3</v>
      </c>
      <c r="C31" s="74">
        <v>876.7</v>
      </c>
      <c r="D31" s="74">
        <v>839.5</v>
      </c>
      <c r="E31" s="74">
        <v>798.40000000000009</v>
      </c>
      <c r="F31" s="74">
        <v>783.3</v>
      </c>
      <c r="G31" s="74">
        <v>904.30000000000007</v>
      </c>
      <c r="H31" s="74">
        <v>906.7</v>
      </c>
      <c r="I31" s="74">
        <v>924.5</v>
      </c>
      <c r="J31" s="74">
        <v>845.8</v>
      </c>
      <c r="K31" s="74">
        <v>827.8</v>
      </c>
      <c r="L31" s="74">
        <v>853.97499999999991</v>
      </c>
      <c r="M31" s="74">
        <v>787.83400000000006</v>
      </c>
      <c r="N31" s="74">
        <v>788.31999999999994</v>
      </c>
      <c r="O31" s="74">
        <v>715.82</v>
      </c>
      <c r="P31" s="74">
        <v>735.07999999999993</v>
      </c>
      <c r="Q31" s="74">
        <v>665.7</v>
      </c>
      <c r="R31" s="74">
        <v>681.5</v>
      </c>
      <c r="S31" s="74">
        <v>699.9</v>
      </c>
      <c r="T31" s="74">
        <v>550</v>
      </c>
      <c r="U31" s="74">
        <v>485.24</v>
      </c>
      <c r="V31" s="74">
        <v>498.20000000000005</v>
      </c>
      <c r="W31" s="74">
        <v>500.1</v>
      </c>
      <c r="X31" s="74">
        <v>519.46500000000003</v>
      </c>
    </row>
    <row r="32" spans="1:24" x14ac:dyDescent="0.25">
      <c r="A32" s="63" t="s">
        <v>39</v>
      </c>
      <c r="B32" s="22">
        <v>1804.5</v>
      </c>
      <c r="C32" s="22">
        <v>1922.8</v>
      </c>
      <c r="D32" s="22">
        <v>1905.8999999999996</v>
      </c>
      <c r="E32" s="22">
        <v>1798.2</v>
      </c>
      <c r="F32" s="22">
        <v>1722.2</v>
      </c>
      <c r="G32" s="22">
        <v>1780.6000000000001</v>
      </c>
      <c r="H32" s="22">
        <v>1785.2</v>
      </c>
      <c r="I32" s="22">
        <v>1731.4</v>
      </c>
      <c r="J32" s="22">
        <v>1594.8000000000002</v>
      </c>
      <c r="K32" s="22">
        <v>1526.8</v>
      </c>
      <c r="L32" s="22">
        <v>1544.3609999999999</v>
      </c>
      <c r="M32" s="22">
        <v>1369.7270000000001</v>
      </c>
      <c r="N32" s="22">
        <v>1384.52</v>
      </c>
      <c r="O32" s="22">
        <v>1322.5200000000002</v>
      </c>
      <c r="P32" s="22">
        <v>1362.18</v>
      </c>
      <c r="Q32" s="22">
        <v>1228.8000000000002</v>
      </c>
      <c r="R32" s="22">
        <v>1245.4000000000001</v>
      </c>
      <c r="S32" s="22">
        <v>1244.8</v>
      </c>
      <c r="T32" s="22">
        <v>1089.5</v>
      </c>
      <c r="U32" s="22">
        <v>990.18000000000006</v>
      </c>
      <c r="V32" s="22">
        <v>992</v>
      </c>
      <c r="W32" s="22">
        <v>976</v>
      </c>
      <c r="X32" s="22">
        <v>1020.848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18</vt:i4>
      </vt:variant>
    </vt:vector>
  </HeadingPairs>
  <TitlesOfParts>
    <vt:vector size="18" baseType="lpstr">
      <vt:lpstr>Resultat</vt:lpstr>
      <vt:lpstr>Income Statement</vt:lpstr>
      <vt:lpstr>Resultat-3M</vt:lpstr>
      <vt:lpstr>Income Statement-3M</vt:lpstr>
      <vt:lpstr>Resultat-YTD</vt:lpstr>
      <vt:lpstr>Income Statement-YTD</vt:lpstr>
      <vt:lpstr>Balansräkning</vt:lpstr>
      <vt:lpstr>Balance Sheet</vt:lpstr>
      <vt:lpstr>Balansräkning-3M</vt:lpstr>
      <vt:lpstr>Balance Sheet-3M</vt:lpstr>
      <vt:lpstr>Eget kapital</vt:lpstr>
      <vt:lpstr>Change Equity</vt:lpstr>
      <vt:lpstr>Eget kapital-3M</vt:lpstr>
      <vt:lpstr>Change Equity-3M</vt:lpstr>
      <vt:lpstr>Kassaflöde</vt:lpstr>
      <vt:lpstr>Cash Flow</vt:lpstr>
      <vt:lpstr>Kassaflöde-3M</vt:lpstr>
      <vt:lpstr>Cash Flow-3M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Eklund</dc:creator>
  <cp:lastModifiedBy>Tomas Eklund | Daladatorer AB</cp:lastModifiedBy>
  <dcterms:created xsi:type="dcterms:W3CDTF">2019-04-04T12:30:48Z</dcterms:created>
  <dcterms:modified xsi:type="dcterms:W3CDTF">2024-01-04T11:44:04Z</dcterms:modified>
</cp:coreProperties>
</file>